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55" windowHeight="4815" activeTab="1"/>
  </bookViews>
  <sheets>
    <sheet name="Kapitalni 2013" sheetId="1" r:id="rId1"/>
    <sheet name="Sufinansiranje BFBiH" sheetId="2" r:id="rId2"/>
  </sheets>
  <definedNames>
    <definedName name="_xlnm.Print_Titles" localSheetId="0">'Kapitalni 2013'!$A:$N,'Kapitalni 2013'!$1:$3</definedName>
    <definedName name="_xlnm.Print_Titles" localSheetId="1">'Sufinansiranje BFBiH'!$A:$N,'Sufinansiranje BFBiH'!$1:$1</definedName>
  </definedNames>
  <calcPr fullCalcOnLoad="1"/>
</workbook>
</file>

<file path=xl/sharedStrings.xml><?xml version="1.0" encoding="utf-8"?>
<sst xmlns="http://schemas.openxmlformats.org/spreadsheetml/2006/main" count="673" uniqueCount="216">
  <si>
    <t>PIP Broj</t>
  </si>
  <si>
    <t>Naziv / opis projekta</t>
  </si>
  <si>
    <t>Nadležno resorno ministarstvo / implementator</t>
  </si>
  <si>
    <t>Finansijer</t>
  </si>
  <si>
    <t>Način finansiranja</t>
  </si>
  <si>
    <t>Ukupno osigurana sredstva</t>
  </si>
  <si>
    <t>Sve ukupno realizovano do 30.06.2011</t>
  </si>
  <si>
    <t>Plan 2012</t>
  </si>
  <si>
    <t>Kredit</t>
  </si>
  <si>
    <t>Ukupno</t>
  </si>
  <si>
    <t>Registracija zemljišta FBiH</t>
  </si>
  <si>
    <t>FM Pravde</t>
  </si>
  <si>
    <t>Svjetska banka</t>
  </si>
  <si>
    <t>Budžet općina</t>
  </si>
  <si>
    <t>Budžet</t>
  </si>
  <si>
    <t>Budžet FBiH</t>
  </si>
  <si>
    <t>SME - Poboljšanje dostupnosti finansija malih i srednjih preduzeća</t>
  </si>
  <si>
    <t>FM Finansija/Fondacija ODRAZ</t>
  </si>
  <si>
    <t>IBRD</t>
  </si>
  <si>
    <t>Sve ukupno Administracija</t>
  </si>
  <si>
    <t>SEKTOR - ENERGETIKA</t>
  </si>
  <si>
    <t>Gasifikacija Srednje Bosne (Gasovod Zenica-Travnik) I faza</t>
  </si>
  <si>
    <t>FMERI /BH GAS/</t>
  </si>
  <si>
    <t>EBRD</t>
  </si>
  <si>
    <t>Donacija</t>
  </si>
  <si>
    <t>BH GAS</t>
  </si>
  <si>
    <t>Vlastito učešće</t>
  </si>
  <si>
    <t>Obnova El. Energije II a) Rek. Distr. Mreže; b) isporuka i instalacija postrojenja i opreme za CHE Čapljina; c) HE Rama</t>
  </si>
  <si>
    <t>FMERI /EPHZHB</t>
  </si>
  <si>
    <t>EIB</t>
  </si>
  <si>
    <t>FMERI /EPBiH</t>
  </si>
  <si>
    <t>Elektroprivreda BiH</t>
  </si>
  <si>
    <t>FMERI/EPBiH</t>
  </si>
  <si>
    <t>FMERI/EPHZHB</t>
  </si>
  <si>
    <t>Švajcarska</t>
  </si>
  <si>
    <t>KfW</t>
  </si>
  <si>
    <t>Elektroprivreda HZHB</t>
  </si>
  <si>
    <t>Power IV - EP BiH - Uvođenje SCADA/DMS i TK u sektor distribucije</t>
  </si>
  <si>
    <t>Power IV - EP BiH - Rehabilitacija i obnova prenosne mreže u JP EP BiH</t>
  </si>
  <si>
    <t xml:space="preserve">Power IV - ECSEE - EP BiH (Komponenta za BiH, rekonstrukcija elektrićne energije /TE Kakanj i Tuzla, Sarajevo, Jablanica/
</t>
  </si>
  <si>
    <t>SCADA DMS/OMS s pripadajućim komunikacijskim sustavom EP HZHB</t>
  </si>
  <si>
    <t>Izgradnja bloka 8-300 MW Kakanj</t>
  </si>
  <si>
    <t>TE Kongora Tomislavgrad / HB kanton</t>
  </si>
  <si>
    <t>Izgradnja bloka 7 - 450 MW TE Tuzla - I- FAZA</t>
  </si>
  <si>
    <t>Vjetroelektrane "Mesihovine" - Tomislavgrad</t>
  </si>
  <si>
    <t>Sve ukupno - Energetike</t>
  </si>
  <si>
    <t>SEKTOR - OKOLIŠA</t>
  </si>
  <si>
    <t>Upravljanje čvrstim otpadom - SSWMP- II faza (Deponije Mošćanica Zenica i Mostar)</t>
  </si>
  <si>
    <t xml:space="preserve">FM Okoliša </t>
  </si>
  <si>
    <t>Sve ukupno - Okoliš</t>
  </si>
  <si>
    <t>SEKTOR - POLJOPRIVREDA</t>
  </si>
  <si>
    <t>Poljoprivreda i ruralni razvoj</t>
  </si>
  <si>
    <t>FMPVŠ / PIU</t>
  </si>
  <si>
    <t>Švedska</t>
  </si>
  <si>
    <t>Unapređenje ruralnog poduzetništva - IFAD 697 BA i OPEC/OFID 1113 P</t>
  </si>
  <si>
    <t>IFAD</t>
  </si>
  <si>
    <t>OPEC</t>
  </si>
  <si>
    <t>Poboljšanje životnih uvjeta na selu - IFAD</t>
  </si>
  <si>
    <t>Ukupno poljoprivreda</t>
  </si>
  <si>
    <t>SEKTOR - ŠUMARSTVO</t>
  </si>
  <si>
    <t>Biodiverzitet - Sutjeska, Bjelašnica, Kozara, Igman, Una</t>
  </si>
  <si>
    <t>MVTEO BiH</t>
  </si>
  <si>
    <t>INO</t>
  </si>
  <si>
    <t>Ukupno Šumarstvo</t>
  </si>
  <si>
    <t>SEKTOR - VODOPRIVREDA</t>
  </si>
  <si>
    <t>Austrija</t>
  </si>
  <si>
    <t>Upravljanje slivom Neretve i Trebišnjice</t>
  </si>
  <si>
    <t>FMPVŠ / MVTEO BiH, Agencija Vodno područje Jadranskog mora</t>
  </si>
  <si>
    <t>Domaći finansijer</t>
  </si>
  <si>
    <t>Prečišćavanje otpadnih voda - Široki Brijeg</t>
  </si>
  <si>
    <t>Općina Š.Brijeg</t>
  </si>
  <si>
    <t>Španija</t>
  </si>
  <si>
    <t>Tretman prikupljanja otpadnih voda Bihać</t>
  </si>
  <si>
    <t>Općina Bihać</t>
  </si>
  <si>
    <t>Općina V.Kladuša</t>
  </si>
  <si>
    <t>ukupno</t>
  </si>
  <si>
    <t>Plava voda - Travnik i Zenica</t>
  </si>
  <si>
    <t>Općine Travnik i Zenica</t>
  </si>
  <si>
    <t>SWWP - Otpadne vode Sarajevo</t>
  </si>
  <si>
    <t>Kanton Sarajevo /Vodovod i kanalizacija Sarajevo</t>
  </si>
  <si>
    <t>Budžet kantona</t>
  </si>
  <si>
    <t>Općina Posušje</t>
  </si>
  <si>
    <t>Izgradnja vodovodnog sistema Olovo</t>
  </si>
  <si>
    <t>Općina Olovo</t>
  </si>
  <si>
    <t>Vodoopskrbni sustav Grude</t>
  </si>
  <si>
    <t>Općina Grude</t>
  </si>
  <si>
    <t>Vodosnabdjevanje Kaknja</t>
  </si>
  <si>
    <t>Općina Kakanj</t>
  </si>
  <si>
    <t>Vodovod Posušje</t>
  </si>
  <si>
    <t>Nabavka opreme za KJKP "RAD" d.o.o. Sarajevo</t>
  </si>
  <si>
    <t>Kanton Sarajevo /KJKP RAD</t>
  </si>
  <si>
    <t>Vodovod Dubravine - Kose (Podzvizd) - V.Kladuša</t>
  </si>
  <si>
    <t>Institucionalno jačanje vodovodnih kompanija rijeke Vrbas u Više općina SB Kantona</t>
  </si>
  <si>
    <t>Kanton SB</t>
  </si>
  <si>
    <t>Norveška</t>
  </si>
  <si>
    <t>JP Vodno podrućje slivova Save</t>
  </si>
  <si>
    <t>Zaštita kvaliteta voda - GEF</t>
  </si>
  <si>
    <t>FMPVŠ</t>
  </si>
  <si>
    <t>Ukupno Vodoprivreda</t>
  </si>
  <si>
    <t>SEKTOR - PROMET</t>
  </si>
  <si>
    <t>GGM - Glavna gradska magistrala Zenica (Priključak na Koridor Vc)</t>
  </si>
  <si>
    <t>Općina Zenica</t>
  </si>
  <si>
    <t>Saudijski fond</t>
  </si>
  <si>
    <t>FM Prometa/JP Autoceste FBiH</t>
  </si>
  <si>
    <t>Kuvajt</t>
  </si>
  <si>
    <t>Rehabilitacija cesta u FBiH</t>
  </si>
  <si>
    <t>FM Prometa / JP Ceste FBiH</t>
  </si>
  <si>
    <t>Federalna direkcija cesta</t>
  </si>
  <si>
    <t>Sarajevska obilaznica I-III faza</t>
  </si>
  <si>
    <t>Glavna opravka i modernizacija 14 elektrolokomotiva serije 441</t>
  </si>
  <si>
    <t>FM Prometa / JP Željeznice FBiH</t>
  </si>
  <si>
    <t>Željeznice Federacije BiH</t>
  </si>
  <si>
    <t>Končar Zagreb</t>
  </si>
  <si>
    <t>Nabavka vozova nagibne tehnike Talgo</t>
  </si>
  <si>
    <t>ŽFBiH - Nabavka četverodijelog niskopodnog elektromotornog voza</t>
  </si>
  <si>
    <t>Regionalni projekat Željeznica II</t>
  </si>
  <si>
    <t>FM Prometa / PIU željeznička korporacija</t>
  </si>
  <si>
    <t>IPA Fondovi</t>
  </si>
  <si>
    <t>Regionalni projekat obnove željeznica / željeznice II Total</t>
  </si>
  <si>
    <t>Sve ukupno Promet</t>
  </si>
  <si>
    <t>SOCIJALNI SEKTOR</t>
  </si>
  <si>
    <t>SSNESP - Podrška mrežama socijalne sigurnosti i zapošljavanju</t>
  </si>
  <si>
    <t>FM Rada i socijalne politke / PIU</t>
  </si>
  <si>
    <t>Federalni zavod za zapošljavanje</t>
  </si>
  <si>
    <t>Vijeće Evropske razvojne banke</t>
  </si>
  <si>
    <t>Sve ukupno - Socijalni sektor</t>
  </si>
  <si>
    <t>SEKTOR - ZDRAVSTVO</t>
  </si>
  <si>
    <t>Opremanje OB"Prim dr Abdulah Nakaš" Sarajevo (Austrija 2)</t>
  </si>
  <si>
    <t>FM Zdravlja / OP Prim.dr. Abdulah Nakaš</t>
  </si>
  <si>
    <t>Opća bolnica Dr A.Nakaš</t>
  </si>
  <si>
    <t>HSEP II - Jačanje zdravstvenog sektora</t>
  </si>
  <si>
    <t>FM Zdravlja / PIU</t>
  </si>
  <si>
    <t>Opremanje JU KB Zenica - Radioterapija</t>
  </si>
  <si>
    <t>KB Zenica</t>
  </si>
  <si>
    <t>Italija</t>
  </si>
  <si>
    <t>Bolnica Dr Safet Mujić Mostar</t>
  </si>
  <si>
    <t>Modernizacija bolnica II KB "Dr Irfan Ljubijankić" Bihać</t>
  </si>
  <si>
    <t>KB "Dr Irfan Ljubijankić" Bihać</t>
  </si>
  <si>
    <t>Koreja</t>
  </si>
  <si>
    <t>Modernizacija bolnica II - KB Bijeli Brijeg Mostar</t>
  </si>
  <si>
    <t>KB Bijeli Brijeg Mostar</t>
  </si>
  <si>
    <t>Modernizacija bolnica II - RMC Dr "Safet Mujić" Mostar</t>
  </si>
  <si>
    <t>Modernizacija bolnica II - Herceg-bosanski kanton</t>
  </si>
  <si>
    <t>HB Kanton</t>
  </si>
  <si>
    <t>Modernizacija bolnica II - Kanton Posavski</t>
  </si>
  <si>
    <t>Kanton Posavski</t>
  </si>
  <si>
    <t>Modernizacija bolnica II - Zapadno-hercegovački kanton</t>
  </si>
  <si>
    <t>Kanton Zapadno hercegovački</t>
  </si>
  <si>
    <t>Projekat dovršetka, izgradnje i opremanja KlCU Sarajevo</t>
  </si>
  <si>
    <t>FM Zdravlja / KCU Sarajevo</t>
  </si>
  <si>
    <t>KCU Sarajevo</t>
  </si>
  <si>
    <t>Opremanje medicinskom opremom JU Opća bolnica Dr Abdulah Nakaš i KCU Sarajevo</t>
  </si>
  <si>
    <t>Sve ukupno Zdravstvo</t>
  </si>
  <si>
    <t>GRAND TOTAL</t>
  </si>
  <si>
    <t>Krediti</t>
  </si>
  <si>
    <t>Donacije</t>
  </si>
  <si>
    <t>Budžet FBiH - sufinansiranje</t>
  </si>
  <si>
    <t>Budžeti :kantona, grada i općina</t>
  </si>
  <si>
    <t>SVE UKUPNO</t>
  </si>
  <si>
    <t>Realizovano u periodu 01.01.-30.06.2012.</t>
  </si>
  <si>
    <t>Plan povlačenja do kraja 2012.</t>
  </si>
  <si>
    <t>Sve ukupno realizovano do 30.06.2012.</t>
  </si>
  <si>
    <t>Ukupan Plan za 2012</t>
  </si>
  <si>
    <t>PDV</t>
  </si>
  <si>
    <t>Plan 2013</t>
  </si>
  <si>
    <t>Plan 2014</t>
  </si>
  <si>
    <t>Plan 2015</t>
  </si>
  <si>
    <t>Zaštićena šumska i planinska područja</t>
  </si>
  <si>
    <t>Izgradnja HE Vranduk na r.Bosni</t>
  </si>
  <si>
    <t>Izgradnja HE Vjanjići na r.Bosni</t>
  </si>
  <si>
    <t>Izgradnja HE Kruševo - 9,75 MW i HE Zeleni Vir 2,14 MW na rijeci Bloštici</t>
  </si>
  <si>
    <t>KULTURA I SPORT</t>
  </si>
  <si>
    <t>Obnova građevinske baštine u Stocu</t>
  </si>
  <si>
    <t>FM kulture i sporta</t>
  </si>
  <si>
    <t>Evropska komisija</t>
  </si>
  <si>
    <t>Power IV - Električna energija II</t>
  </si>
  <si>
    <t>Izgradnja bloka 1 - 300 MW RiTE Bugojno</t>
  </si>
  <si>
    <t>Faza III bis (HE Jablanica - Rekonstrukcija agregata 4,5, i 6 iz nealociranih sredstava Power I II i III) - Power III</t>
  </si>
  <si>
    <t>Izgradnja malih hidroelektrana na slivu r. Neretvice - 26,2 MW</t>
  </si>
  <si>
    <t>Izgradnja vjetroelektrane Podveležje 1</t>
  </si>
  <si>
    <t>SME II - Poboljšanje dostupnosti finansija malih i srednjih preduzeća</t>
  </si>
  <si>
    <t>SEKTOR - ADMINISTRACIJA I FINANSIJE</t>
  </si>
  <si>
    <t>Impl.</t>
  </si>
  <si>
    <t>Kand.</t>
  </si>
  <si>
    <t>Status projekta</t>
  </si>
  <si>
    <t>Ostali izvori</t>
  </si>
  <si>
    <t>Odobren</t>
  </si>
  <si>
    <t>Ukupno plan./osig. sredstva na osnovu potpisanih ugovora</t>
  </si>
  <si>
    <t>Završen</t>
  </si>
  <si>
    <t xml:space="preserve">Koridor Vc </t>
  </si>
  <si>
    <t>Zavod zdr. osiguranja kantona Zenica</t>
  </si>
  <si>
    <t>Budžet FBiH - sredstva PDV</t>
  </si>
  <si>
    <t xml:space="preserve">U k u p n o : </t>
  </si>
  <si>
    <t>FMERI/EPHZHB, grad Mostar</t>
  </si>
  <si>
    <t>Projekat razvoja navodnjavanja</t>
  </si>
  <si>
    <t>Budžet FBiH - zamjena duga</t>
  </si>
  <si>
    <t>Zamjena duga HE Rama</t>
  </si>
  <si>
    <t>Budžet F BiH</t>
  </si>
  <si>
    <t>Ukupno:</t>
  </si>
  <si>
    <t xml:space="preserve">Zamjena duga Rudarski kompleks Vihovići Mostar </t>
  </si>
  <si>
    <t>Sakupljanje i tretman otpadnih voda u F BiH - B. Krupa</t>
  </si>
  <si>
    <t>Općina B. Krupa</t>
  </si>
  <si>
    <t>Budžet općine</t>
  </si>
  <si>
    <t>B. Petrovac</t>
  </si>
  <si>
    <t>Orašje</t>
  </si>
  <si>
    <t>Tomislavgrad</t>
  </si>
  <si>
    <t xml:space="preserve">V. Kladuša </t>
  </si>
  <si>
    <t>Sakupljanje i tretman otpadnih voda u F BiH - B. Petrovac</t>
  </si>
  <si>
    <t>Sakupljanje i tretman otpadnih voda u F BiH - Orašje</t>
  </si>
  <si>
    <t>Sakupljanje i tretman otpadnih voda u F BiH - Tomislavgrad</t>
  </si>
  <si>
    <t>Sakupljanje i tretman otpadnih voda u F BiH - V. Kladuša</t>
  </si>
  <si>
    <t>Sve ukupno - Kultura</t>
  </si>
  <si>
    <t xml:space="preserve">Pregled </t>
  </si>
  <si>
    <t>kapitalnih projekata finansiranih iz INO i domaćih izvora za period 2013-2015. godina</t>
  </si>
  <si>
    <t>Power IV - Rehabilitacija i obnova prenosne mreže - HE Rama/EPHZHB/</t>
  </si>
  <si>
    <t>Željeznice F BiH</t>
  </si>
</sst>
</file>

<file path=xl/styles.xml><?xml version="1.0" encoding="utf-8"?>
<styleSheet xmlns="http://schemas.openxmlformats.org/spreadsheetml/2006/main">
  <numFmts count="1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7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i/>
      <sz val="7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b/>
      <i/>
      <sz val="7"/>
      <color theme="1"/>
      <name val="Arial Narrow"/>
      <family val="2"/>
    </font>
    <font>
      <b/>
      <sz val="7"/>
      <color theme="1"/>
      <name val="Arial Narrow"/>
      <family val="2"/>
    </font>
    <font>
      <i/>
      <sz val="7"/>
      <color theme="1"/>
      <name val="Arial Narrow"/>
      <family val="2"/>
    </font>
    <font>
      <sz val="12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1" fillId="33" borderId="10" xfId="57" applyFont="1" applyFill="1" applyBorder="1" applyAlignment="1">
      <alignment horizontal="center" vertical="center" wrapText="1"/>
      <protection/>
    </xf>
    <xf numFmtId="0" fontId="21" fillId="33" borderId="10" xfId="57" applyFont="1" applyFill="1" applyBorder="1" applyAlignment="1">
      <alignment horizontal="center" vertical="center" textRotation="90" wrapText="1"/>
      <protection/>
    </xf>
    <xf numFmtId="3" fontId="21" fillId="33" borderId="10" xfId="57" applyNumberFormat="1" applyFont="1" applyFill="1" applyBorder="1" applyAlignment="1">
      <alignment horizontal="center" vertical="center" wrapText="1"/>
      <protection/>
    </xf>
    <xf numFmtId="3" fontId="22" fillId="18" borderId="10" xfId="0" applyNumberFormat="1" applyFont="1" applyFill="1" applyBorder="1" applyAlignment="1">
      <alignment horizontal="center" vertical="center" wrapText="1"/>
    </xf>
    <xf numFmtId="3" fontId="22" fillId="18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4" borderId="10" xfId="57" applyFont="1" applyFill="1" applyBorder="1" applyAlignment="1">
      <alignment vertical="center" wrapText="1"/>
      <protection/>
    </xf>
    <xf numFmtId="0" fontId="23" fillId="34" borderId="10" xfId="57" applyFont="1" applyFill="1" applyBorder="1" applyAlignment="1">
      <alignment horizontal="center" vertical="center" wrapText="1"/>
      <protection/>
    </xf>
    <xf numFmtId="0" fontId="23" fillId="34" borderId="10" xfId="57" applyFont="1" applyFill="1" applyBorder="1" applyAlignment="1">
      <alignment horizontal="center" vertical="center" textRotation="90" wrapText="1"/>
      <protection/>
    </xf>
    <xf numFmtId="0" fontId="23" fillId="34" borderId="10" xfId="57" applyFont="1" applyFill="1" applyBorder="1" applyAlignment="1">
      <alignment wrapText="1"/>
      <protection/>
    </xf>
    <xf numFmtId="3" fontId="23" fillId="34" borderId="10" xfId="57" applyNumberFormat="1" applyFont="1" applyFill="1" applyBorder="1" applyAlignment="1">
      <alignment horizontal="right" wrapText="1"/>
      <protection/>
    </xf>
    <xf numFmtId="3" fontId="2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2" fillId="35" borderId="10" xfId="57" applyNumberFormat="1" applyFont="1" applyFill="1" applyBorder="1" applyAlignment="1">
      <alignment horizontal="right" wrapText="1"/>
      <protection/>
    </xf>
    <xf numFmtId="3" fontId="22" fillId="35" borderId="10" xfId="0" applyNumberFormat="1" applyFont="1" applyFill="1" applyBorder="1" applyAlignment="1">
      <alignment wrapText="1"/>
    </xf>
    <xf numFmtId="3" fontId="22" fillId="35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1" fillId="36" borderId="10" xfId="0" applyNumberFormat="1" applyFont="1" applyFill="1" applyBorder="1" applyAlignment="1">
      <alignment/>
    </xf>
    <xf numFmtId="3" fontId="21" fillId="36" borderId="10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textRotation="90"/>
    </xf>
    <xf numFmtId="0" fontId="23" fillId="34" borderId="0" xfId="0" applyFont="1" applyFill="1" applyBorder="1" applyAlignment="1">
      <alignment/>
    </xf>
    <xf numFmtId="3" fontId="23" fillId="34" borderId="0" xfId="0" applyNumberFormat="1" applyFont="1" applyFill="1" applyBorder="1" applyAlignment="1">
      <alignment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/>
    </xf>
    <xf numFmtId="3" fontId="21" fillId="33" borderId="10" xfId="57" applyNumberFormat="1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48" fillId="33" borderId="10" xfId="57" applyFont="1" applyFill="1" applyBorder="1" applyAlignment="1">
      <alignment horizontal="center" vertical="center" wrapText="1"/>
      <protection/>
    </xf>
    <xf numFmtId="0" fontId="48" fillId="33" borderId="10" xfId="57" applyFont="1" applyFill="1" applyBorder="1" applyAlignment="1">
      <alignment horizontal="center" vertical="center" textRotation="90" wrapText="1"/>
      <protection/>
    </xf>
    <xf numFmtId="3" fontId="48" fillId="33" borderId="10" xfId="57" applyNumberFormat="1" applyFont="1" applyFill="1" applyBorder="1" applyAlignment="1">
      <alignment horizontal="center" vertical="center" textRotation="90" wrapText="1"/>
      <protection/>
    </xf>
    <xf numFmtId="3" fontId="48" fillId="33" borderId="10" xfId="57" applyNumberFormat="1" applyFont="1" applyFill="1" applyBorder="1" applyAlignment="1">
      <alignment horizontal="center" vertical="center" wrapText="1"/>
      <protection/>
    </xf>
    <xf numFmtId="3" fontId="49" fillId="18" borderId="10" xfId="0" applyNumberFormat="1" applyFont="1" applyFill="1" applyBorder="1" applyAlignment="1">
      <alignment horizontal="center" vertical="center" wrapText="1"/>
    </xf>
    <xf numFmtId="3" fontId="49" fillId="18" borderId="10" xfId="0" applyNumberFormat="1" applyFont="1" applyFill="1" applyBorder="1" applyAlignment="1">
      <alignment horizontal="center" vertical="center"/>
    </xf>
    <xf numFmtId="0" fontId="47" fillId="34" borderId="10" xfId="57" applyFont="1" applyFill="1" applyBorder="1" applyAlignment="1">
      <alignment wrapText="1"/>
      <protection/>
    </xf>
    <xf numFmtId="3" fontId="47" fillId="34" borderId="10" xfId="57" applyNumberFormat="1" applyFont="1" applyFill="1" applyBorder="1" applyAlignment="1">
      <alignment horizontal="right" wrapText="1"/>
      <protection/>
    </xf>
    <xf numFmtId="3" fontId="47" fillId="0" borderId="10" xfId="0" applyNumberFormat="1" applyFont="1" applyBorder="1" applyAlignment="1">
      <alignment wrapText="1"/>
    </xf>
    <xf numFmtId="3" fontId="47" fillId="0" borderId="10" xfId="0" applyNumberFormat="1" applyFont="1" applyBorder="1" applyAlignment="1">
      <alignment/>
    </xf>
    <xf numFmtId="3" fontId="49" fillId="37" borderId="10" xfId="57" applyNumberFormat="1" applyFont="1" applyFill="1" applyBorder="1" applyAlignment="1">
      <alignment horizontal="right" wrapText="1"/>
      <protection/>
    </xf>
    <xf numFmtId="3" fontId="49" fillId="37" borderId="10" xfId="0" applyNumberFormat="1" applyFont="1" applyFill="1" applyBorder="1" applyAlignment="1">
      <alignment wrapText="1"/>
    </xf>
    <xf numFmtId="3" fontId="49" fillId="37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7" fillId="34" borderId="10" xfId="57" applyFont="1" applyFill="1" applyBorder="1" applyAlignment="1">
      <alignment horizontal="center" vertical="center" textRotation="90" wrapText="1"/>
      <protection/>
    </xf>
    <xf numFmtId="0" fontId="47" fillId="0" borderId="10" xfId="57" applyFont="1" applyFill="1" applyBorder="1" applyAlignment="1">
      <alignment horizontal="center" vertical="center" wrapText="1"/>
      <protection/>
    </xf>
    <xf numFmtId="3" fontId="47" fillId="37" borderId="10" xfId="0" applyNumberFormat="1" applyFont="1" applyFill="1" applyBorder="1" applyAlignment="1">
      <alignment/>
    </xf>
    <xf numFmtId="0" fontId="47" fillId="0" borderId="11" xfId="57" applyFont="1" applyFill="1" applyBorder="1" applyAlignment="1">
      <alignment horizontal="center" vertical="center" wrapText="1"/>
      <protection/>
    </xf>
    <xf numFmtId="3" fontId="49" fillId="36" borderId="10" xfId="57" applyNumberFormat="1" applyFont="1" applyFill="1" applyBorder="1" applyAlignment="1">
      <alignment horizontal="right" wrapText="1"/>
      <protection/>
    </xf>
    <xf numFmtId="3" fontId="49" fillId="36" borderId="10" xfId="0" applyNumberFormat="1" applyFont="1" applyFill="1" applyBorder="1" applyAlignment="1">
      <alignment wrapText="1"/>
    </xf>
    <xf numFmtId="3" fontId="49" fillId="36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3" fontId="47" fillId="37" borderId="10" xfId="57" applyNumberFormat="1" applyFont="1" applyFill="1" applyBorder="1" applyAlignment="1">
      <alignment horizontal="right" wrapText="1"/>
      <protection/>
    </xf>
    <xf numFmtId="0" fontId="47" fillId="34" borderId="11" xfId="57" applyFont="1" applyFill="1" applyBorder="1" applyAlignment="1">
      <alignment vertical="center"/>
      <protection/>
    </xf>
    <xf numFmtId="0" fontId="47" fillId="34" borderId="11" xfId="57" applyFont="1" applyFill="1" applyBorder="1" applyAlignment="1">
      <alignment vertical="center" textRotation="90" wrapText="1"/>
      <protection/>
    </xf>
    <xf numFmtId="0" fontId="47" fillId="34" borderId="11" xfId="57" applyFont="1" applyFill="1" applyBorder="1" applyAlignment="1">
      <alignment vertical="center" wrapText="1"/>
      <protection/>
    </xf>
    <xf numFmtId="3" fontId="47" fillId="0" borderId="0" xfId="0" applyNumberFormat="1" applyFont="1" applyAlignment="1">
      <alignment/>
    </xf>
    <xf numFmtId="3" fontId="47" fillId="34" borderId="10" xfId="0" applyNumberFormat="1" applyFont="1" applyFill="1" applyBorder="1" applyAlignment="1">
      <alignment wrapText="1"/>
    </xf>
    <xf numFmtId="3" fontId="47" fillId="34" borderId="10" xfId="0" applyNumberFormat="1" applyFont="1" applyFill="1" applyBorder="1" applyAlignment="1">
      <alignment/>
    </xf>
    <xf numFmtId="0" fontId="47" fillId="34" borderId="0" xfId="0" applyFont="1" applyFill="1" applyAlignment="1">
      <alignment/>
    </xf>
    <xf numFmtId="3" fontId="47" fillId="0" borderId="0" xfId="0" applyNumberFormat="1" applyFont="1" applyAlignment="1">
      <alignment wrapText="1"/>
    </xf>
    <xf numFmtId="3" fontId="49" fillId="35" borderId="10" xfId="57" applyNumberFormat="1" applyFont="1" applyFill="1" applyBorder="1" applyAlignment="1">
      <alignment horizontal="right" wrapText="1"/>
      <protection/>
    </xf>
    <xf numFmtId="3" fontId="49" fillId="35" borderId="10" xfId="0" applyNumberFormat="1" applyFont="1" applyFill="1" applyBorder="1" applyAlignment="1">
      <alignment wrapText="1"/>
    </xf>
    <xf numFmtId="3" fontId="49" fillId="35" borderId="10" xfId="0" applyNumberFormat="1" applyFont="1" applyFill="1" applyBorder="1" applyAlignment="1">
      <alignment/>
    </xf>
    <xf numFmtId="0" fontId="49" fillId="34" borderId="0" xfId="0" applyFont="1" applyFill="1" applyAlignment="1">
      <alignment/>
    </xf>
    <xf numFmtId="0" fontId="47" fillId="34" borderId="10" xfId="57" applyFont="1" applyFill="1" applyBorder="1" applyAlignment="1">
      <alignment vertical="center" wrapText="1"/>
      <protection/>
    </xf>
    <xf numFmtId="0" fontId="47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7" fillId="34" borderId="12" xfId="57" applyFont="1" applyFill="1" applyBorder="1" applyAlignment="1">
      <alignment wrapText="1"/>
      <protection/>
    </xf>
    <xf numFmtId="3" fontId="47" fillId="34" borderId="12" xfId="57" applyNumberFormat="1" applyFont="1" applyFill="1" applyBorder="1" applyAlignment="1">
      <alignment horizontal="right" wrapText="1"/>
      <protection/>
    </xf>
    <xf numFmtId="3" fontId="47" fillId="0" borderId="12" xfId="0" applyNumberFormat="1" applyFont="1" applyBorder="1" applyAlignment="1">
      <alignment wrapText="1"/>
    </xf>
    <xf numFmtId="3" fontId="47" fillId="0" borderId="12" xfId="0" applyNumberFormat="1" applyFont="1" applyBorder="1" applyAlignment="1">
      <alignment/>
    </xf>
    <xf numFmtId="3" fontId="47" fillId="37" borderId="10" xfId="0" applyNumberFormat="1" applyFont="1" applyFill="1" applyBorder="1" applyAlignment="1">
      <alignment wrapText="1"/>
    </xf>
    <xf numFmtId="3" fontId="48" fillId="38" borderId="10" xfId="0" applyNumberFormat="1" applyFont="1" applyFill="1" applyBorder="1" applyAlignment="1">
      <alignment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 textRotation="90"/>
    </xf>
    <xf numFmtId="3" fontId="47" fillId="34" borderId="0" xfId="0" applyNumberFormat="1" applyFont="1" applyFill="1" applyBorder="1" applyAlignment="1">
      <alignment/>
    </xf>
    <xf numFmtId="3" fontId="49" fillId="34" borderId="10" xfId="0" applyNumberFormat="1" applyFont="1" applyFill="1" applyBorder="1" applyAlignment="1">
      <alignment horizontal="center" wrapText="1"/>
    </xf>
    <xf numFmtId="3" fontId="49" fillId="34" borderId="10" xfId="0" applyNumberFormat="1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3" fontId="48" fillId="39" borderId="10" xfId="57" applyNumberFormat="1" applyFont="1" applyFill="1" applyBorder="1" applyAlignment="1">
      <alignment horizontal="center" vertical="center" wrapText="1"/>
      <protection/>
    </xf>
    <xf numFmtId="3" fontId="49" fillId="37" borderId="10" xfId="0" applyNumberFormat="1" applyFont="1" applyFill="1" applyBorder="1" applyAlignment="1">
      <alignment horizontal="center" vertical="center" wrapText="1"/>
    </xf>
    <xf numFmtId="3" fontId="49" fillId="37" borderId="10" xfId="0" applyNumberFormat="1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horizontal="right" wrapText="1"/>
    </xf>
    <xf numFmtId="3" fontId="49" fillId="34" borderId="10" xfId="0" applyNumberFormat="1" applyFont="1" applyFill="1" applyBorder="1" applyAlignment="1">
      <alignment horizontal="right" wrapText="1"/>
    </xf>
    <xf numFmtId="3" fontId="49" fillId="37" borderId="10" xfId="0" applyNumberFormat="1" applyFont="1" applyFill="1" applyBorder="1" applyAlignment="1">
      <alignment horizontal="right" wrapText="1"/>
    </xf>
    <xf numFmtId="0" fontId="47" fillId="34" borderId="11" xfId="57" applyFont="1" applyFill="1" applyBorder="1" applyAlignment="1">
      <alignment horizontal="center" vertical="center" wrapText="1"/>
      <protection/>
    </xf>
    <xf numFmtId="0" fontId="47" fillId="34" borderId="12" xfId="57" applyFont="1" applyFill="1" applyBorder="1" applyAlignment="1">
      <alignment horizontal="center" vertical="center" wrapText="1"/>
      <protection/>
    </xf>
    <xf numFmtId="0" fontId="47" fillId="34" borderId="10" xfId="57" applyFont="1" applyFill="1" applyBorder="1" applyAlignment="1">
      <alignment horizontal="center" vertical="center" wrapText="1"/>
      <protection/>
    </xf>
    <xf numFmtId="0" fontId="47" fillId="34" borderId="11" xfId="57" applyFont="1" applyFill="1" applyBorder="1" applyAlignment="1">
      <alignment horizontal="center" vertical="center" textRotation="90" wrapText="1"/>
      <protection/>
    </xf>
    <xf numFmtId="0" fontId="47" fillId="34" borderId="12" xfId="57" applyFont="1" applyFill="1" applyBorder="1" applyAlignment="1">
      <alignment horizontal="center" vertical="center" textRotation="90" wrapText="1"/>
      <protection/>
    </xf>
    <xf numFmtId="0" fontId="22" fillId="35" borderId="10" xfId="57" applyFont="1" applyFill="1" applyBorder="1" applyAlignment="1">
      <alignment horizontal="center" vertical="center" wrapText="1"/>
      <protection/>
    </xf>
    <xf numFmtId="0" fontId="22" fillId="40" borderId="10" xfId="57" applyFont="1" applyFill="1" applyBorder="1" applyAlignment="1">
      <alignment horizontal="center" vertical="center" wrapText="1"/>
      <protection/>
    </xf>
    <xf numFmtId="0" fontId="21" fillId="36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wrapText="1"/>
    </xf>
    <xf numFmtId="0" fontId="48" fillId="38" borderId="10" xfId="0" applyFont="1" applyFill="1" applyBorder="1" applyAlignment="1">
      <alignment horizontal="center" wrapText="1"/>
    </xf>
    <xf numFmtId="0" fontId="48" fillId="39" borderId="10" xfId="57" applyFont="1" applyFill="1" applyBorder="1" applyAlignment="1">
      <alignment horizontal="center"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37" borderId="10" xfId="57" applyFont="1" applyFill="1" applyBorder="1" applyAlignment="1">
      <alignment horizontal="center" vertical="center" wrapText="1"/>
      <protection/>
    </xf>
    <xf numFmtId="0" fontId="49" fillId="36" borderId="10" xfId="57" applyFont="1" applyFill="1" applyBorder="1" applyAlignment="1">
      <alignment horizontal="center" vertical="center" wrapText="1"/>
      <protection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7" fillId="34" borderId="11" xfId="57" applyFont="1" applyFill="1" applyBorder="1" applyAlignment="1">
      <alignment horizontal="center" vertical="center" wrapText="1"/>
      <protection/>
    </xf>
    <xf numFmtId="0" fontId="47" fillId="34" borderId="16" xfId="57" applyFont="1" applyFill="1" applyBorder="1" applyAlignment="1">
      <alignment horizontal="center" vertical="center" wrapText="1"/>
      <protection/>
    </xf>
    <xf numFmtId="0" fontId="47" fillId="34" borderId="12" xfId="57" applyFont="1" applyFill="1" applyBorder="1" applyAlignment="1">
      <alignment horizontal="center" vertical="center" wrapText="1"/>
      <protection/>
    </xf>
    <xf numFmtId="0" fontId="47" fillId="34" borderId="10" xfId="57" applyFont="1" applyFill="1" applyBorder="1" applyAlignment="1">
      <alignment horizontal="center" vertical="center" wrapText="1"/>
      <protection/>
    </xf>
    <xf numFmtId="0" fontId="47" fillId="34" borderId="11" xfId="57" applyFont="1" applyFill="1" applyBorder="1" applyAlignment="1">
      <alignment horizontal="center" vertical="center" textRotation="90" wrapText="1"/>
      <protection/>
    </xf>
    <xf numFmtId="0" fontId="47" fillId="34" borderId="16" xfId="57" applyFont="1" applyFill="1" applyBorder="1" applyAlignment="1">
      <alignment horizontal="center" vertical="center" textRotation="90" wrapText="1"/>
      <protection/>
    </xf>
    <xf numFmtId="0" fontId="47" fillId="34" borderId="12" xfId="57" applyFont="1" applyFill="1" applyBorder="1" applyAlignment="1">
      <alignment horizontal="center" vertical="center" textRotation="90" wrapText="1"/>
      <protection/>
    </xf>
    <xf numFmtId="0" fontId="49" fillId="34" borderId="10" xfId="0" applyFont="1" applyFill="1" applyBorder="1" applyAlignment="1">
      <alignment horizontal="center" vertical="center" wrapText="1"/>
    </xf>
    <xf numFmtId="0" fontId="49" fillId="37" borderId="10" xfId="57" applyNumberFormat="1" applyFont="1" applyFill="1" applyBorder="1" applyAlignment="1">
      <alignment horizontal="center" vertical="center" wrapText="1"/>
      <protection/>
    </xf>
    <xf numFmtId="0" fontId="49" fillId="40" borderId="13" xfId="57" applyFont="1" applyFill="1" applyBorder="1" applyAlignment="1">
      <alignment horizontal="center" vertical="center" wrapText="1"/>
      <protection/>
    </xf>
    <xf numFmtId="0" fontId="49" fillId="40" borderId="14" xfId="57" applyFont="1" applyFill="1" applyBorder="1" applyAlignment="1">
      <alignment horizontal="center" vertical="center" wrapText="1"/>
      <protection/>
    </xf>
    <xf numFmtId="0" fontId="49" fillId="40" borderId="15" xfId="57" applyFont="1" applyFill="1" applyBorder="1" applyAlignment="1">
      <alignment horizontal="center" vertical="center" wrapText="1"/>
      <protection/>
    </xf>
    <xf numFmtId="0" fontId="49" fillId="35" borderId="10" xfId="57" applyFont="1" applyFill="1" applyBorder="1" applyAlignment="1">
      <alignment horizontal="center" vertical="center" wrapText="1"/>
      <protection/>
    </xf>
    <xf numFmtId="0" fontId="49" fillId="37" borderId="13" xfId="57" applyFont="1" applyFill="1" applyBorder="1" applyAlignment="1">
      <alignment horizontal="center" vertical="center" wrapText="1"/>
      <protection/>
    </xf>
    <xf numFmtId="0" fontId="49" fillId="37" borderId="14" xfId="57" applyFont="1" applyFill="1" applyBorder="1" applyAlignment="1">
      <alignment horizontal="center" vertical="center" wrapText="1"/>
      <protection/>
    </xf>
    <xf numFmtId="0" fontId="49" fillId="37" borderId="15" xfId="57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7" fillId="34" borderId="11" xfId="57" applyFont="1" applyFill="1" applyBorder="1" applyAlignment="1">
      <alignment horizontal="center" vertical="center" textRotation="90"/>
      <protection/>
    </xf>
    <xf numFmtId="0" fontId="47" fillId="34" borderId="16" xfId="57" applyFont="1" applyFill="1" applyBorder="1" applyAlignment="1">
      <alignment horizontal="center" vertical="center" textRotation="90"/>
      <protection/>
    </xf>
    <xf numFmtId="0" fontId="47" fillId="34" borderId="12" xfId="57" applyFont="1" applyFill="1" applyBorder="1" applyAlignment="1">
      <alignment horizontal="center" vertical="center" textRotation="90"/>
      <protection/>
    </xf>
    <xf numFmtId="0" fontId="49" fillId="37" borderId="10" xfId="57" applyFont="1" applyFill="1" applyBorder="1" applyAlignment="1">
      <alignment horizontal="center" wrapText="1"/>
      <protection/>
    </xf>
    <xf numFmtId="0" fontId="51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37" borderId="10" xfId="57" applyNumberFormat="1" applyFont="1" applyFill="1" applyBorder="1" applyAlignment="1">
      <alignment horizontal="center" wrapText="1"/>
      <protection/>
    </xf>
    <xf numFmtId="0" fontId="49" fillId="36" borderId="10" xfId="57" applyFont="1" applyFill="1" applyBorder="1" applyAlignment="1">
      <alignment horizontal="center" wrapText="1"/>
      <protection/>
    </xf>
    <xf numFmtId="0" fontId="49" fillId="40" borderId="10" xfId="57" applyNumberFormat="1" applyFont="1" applyFill="1" applyBorder="1" applyAlignment="1">
      <alignment horizontal="center" vertical="center" wrapText="1"/>
      <protection/>
    </xf>
    <xf numFmtId="0" fontId="48" fillId="41" borderId="10" xfId="57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textRotation="90" wrapText="1"/>
    </xf>
    <xf numFmtId="0" fontId="47" fillId="34" borderId="10" xfId="57" applyFont="1" applyFill="1" applyBorder="1" applyAlignment="1">
      <alignment horizontal="center" vertical="center" textRotation="90" wrapText="1"/>
      <protection/>
    </xf>
    <xf numFmtId="0" fontId="47" fillId="34" borderId="11" xfId="57" applyFont="1" applyFill="1" applyBorder="1" applyAlignment="1">
      <alignment horizontal="center" vertical="top" wrapText="1"/>
      <protection/>
    </xf>
    <xf numFmtId="0" fontId="47" fillId="34" borderId="12" xfId="57" applyFont="1" applyFill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zoomScale="120" zoomScaleNormal="120" zoomScalePageLayoutView="0" workbookViewId="0" topLeftCell="A236">
      <selection activeCell="L244" sqref="L244"/>
    </sheetView>
  </sheetViews>
  <sheetFormatPr defaultColWidth="9.140625" defaultRowHeight="15"/>
  <cols>
    <col min="1" max="1" width="4.140625" style="74" customWidth="1"/>
    <col min="2" max="2" width="29.00390625" style="75" customWidth="1"/>
    <col min="3" max="3" width="4.00390625" style="76" customWidth="1"/>
    <col min="4" max="4" width="13.28125" style="75" customWidth="1"/>
    <col min="5" max="5" width="10.7109375" style="29" customWidth="1"/>
    <col min="6" max="6" width="7.8515625" style="29" customWidth="1"/>
    <col min="7" max="7" width="8.8515625" style="56" customWidth="1"/>
    <col min="8" max="8" width="9.00390625" style="56" customWidth="1"/>
    <col min="9" max="9" width="8.28125" style="56" customWidth="1"/>
    <col min="10" max="10" width="7.8515625" style="60" customWidth="1"/>
    <col min="11" max="11" width="8.140625" style="60" customWidth="1"/>
    <col min="12" max="13" width="8.140625" style="56" customWidth="1"/>
    <col min="14" max="14" width="7.57421875" style="56" customWidth="1"/>
    <col min="15" max="16384" width="9.140625" style="29" customWidth="1"/>
  </cols>
  <sheetData>
    <row r="1" spans="1:14" ht="15.75">
      <c r="A1" s="129" t="s">
        <v>212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5.75">
      <c r="A2" s="128" t="s">
        <v>213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s="43" customFormat="1" ht="60.75">
      <c r="A3" s="30" t="s">
        <v>0</v>
      </c>
      <c r="B3" s="30" t="s">
        <v>1</v>
      </c>
      <c r="C3" s="31" t="s">
        <v>184</v>
      </c>
      <c r="D3" s="30" t="s">
        <v>2</v>
      </c>
      <c r="E3" s="30" t="s">
        <v>3</v>
      </c>
      <c r="F3" s="30" t="s">
        <v>4</v>
      </c>
      <c r="G3" s="32" t="s">
        <v>187</v>
      </c>
      <c r="H3" s="33" t="s">
        <v>161</v>
      </c>
      <c r="I3" s="33" t="s">
        <v>162</v>
      </c>
      <c r="J3" s="34" t="s">
        <v>159</v>
      </c>
      <c r="K3" s="34" t="s">
        <v>160</v>
      </c>
      <c r="L3" s="35" t="s">
        <v>164</v>
      </c>
      <c r="M3" s="35" t="s">
        <v>165</v>
      </c>
      <c r="N3" s="35" t="s">
        <v>166</v>
      </c>
    </row>
    <row r="4" spans="1:14" ht="11.25">
      <c r="A4" s="133" t="s">
        <v>181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1.25">
      <c r="A5" s="105">
        <v>999</v>
      </c>
      <c r="B5" s="108" t="s">
        <v>10</v>
      </c>
      <c r="C5" s="109" t="s">
        <v>182</v>
      </c>
      <c r="D5" s="108" t="s">
        <v>11</v>
      </c>
      <c r="E5" s="36" t="s">
        <v>12</v>
      </c>
      <c r="F5" s="36" t="s">
        <v>8</v>
      </c>
      <c r="G5" s="37">
        <v>11888152</v>
      </c>
      <c r="H5" s="37">
        <v>10581995</v>
      </c>
      <c r="I5" s="37">
        <v>2281990</v>
      </c>
      <c r="J5" s="38">
        <v>862000</v>
      </c>
      <c r="K5" s="38">
        <v>1419990</v>
      </c>
      <c r="L5" s="39">
        <v>0</v>
      </c>
      <c r="M5" s="39">
        <v>0</v>
      </c>
      <c r="N5" s="39">
        <v>0</v>
      </c>
    </row>
    <row r="6" spans="1:14" ht="11.25">
      <c r="A6" s="106"/>
      <c r="B6" s="108"/>
      <c r="C6" s="110"/>
      <c r="D6" s="108"/>
      <c r="E6" s="36" t="s">
        <v>13</v>
      </c>
      <c r="F6" s="36" t="s">
        <v>14</v>
      </c>
      <c r="G6" s="37">
        <v>333657</v>
      </c>
      <c r="H6" s="37">
        <v>333657</v>
      </c>
      <c r="I6" s="37">
        <v>0</v>
      </c>
      <c r="J6" s="38">
        <v>0</v>
      </c>
      <c r="K6" s="38">
        <v>0</v>
      </c>
      <c r="L6" s="39">
        <v>0</v>
      </c>
      <c r="M6" s="39">
        <v>0</v>
      </c>
      <c r="N6" s="39">
        <v>0</v>
      </c>
    </row>
    <row r="7" spans="1:14" ht="11.25">
      <c r="A7" s="107"/>
      <c r="B7" s="108"/>
      <c r="C7" s="111"/>
      <c r="D7" s="108"/>
      <c r="E7" s="36" t="s">
        <v>15</v>
      </c>
      <c r="F7" s="36" t="s">
        <v>14</v>
      </c>
      <c r="G7" s="37">
        <v>2320342</v>
      </c>
      <c r="H7" s="37">
        <v>2003257</v>
      </c>
      <c r="I7" s="37">
        <v>338312</v>
      </c>
      <c r="J7" s="38">
        <v>135000</v>
      </c>
      <c r="K7" s="38">
        <v>203312</v>
      </c>
      <c r="L7" s="39">
        <v>0</v>
      </c>
      <c r="M7" s="39">
        <v>0</v>
      </c>
      <c r="N7" s="39">
        <v>0</v>
      </c>
    </row>
    <row r="8" spans="1:14" s="43" customFormat="1" ht="11.25">
      <c r="A8" s="127" t="s">
        <v>9</v>
      </c>
      <c r="B8" s="127"/>
      <c r="C8" s="127"/>
      <c r="D8" s="127"/>
      <c r="E8" s="127"/>
      <c r="F8" s="127"/>
      <c r="G8" s="40">
        <f aca="true" t="shared" si="0" ref="G8:N8">SUM(G5:G7)</f>
        <v>14542151</v>
      </c>
      <c r="H8" s="40">
        <f t="shared" si="0"/>
        <v>12918909</v>
      </c>
      <c r="I8" s="40">
        <f t="shared" si="0"/>
        <v>2620302</v>
      </c>
      <c r="J8" s="41">
        <f t="shared" si="0"/>
        <v>997000</v>
      </c>
      <c r="K8" s="41">
        <f t="shared" si="0"/>
        <v>1623302</v>
      </c>
      <c r="L8" s="42">
        <f t="shared" si="0"/>
        <v>0</v>
      </c>
      <c r="M8" s="42">
        <f t="shared" si="0"/>
        <v>0</v>
      </c>
      <c r="N8" s="42">
        <f t="shared" si="0"/>
        <v>0</v>
      </c>
    </row>
    <row r="9" spans="1:14" ht="22.5">
      <c r="A9" s="89">
        <v>1278</v>
      </c>
      <c r="B9" s="89" t="s">
        <v>16</v>
      </c>
      <c r="C9" s="44" t="s">
        <v>182</v>
      </c>
      <c r="D9" s="45" t="s">
        <v>17</v>
      </c>
      <c r="E9" s="36" t="s">
        <v>18</v>
      </c>
      <c r="F9" s="36" t="s">
        <v>8</v>
      </c>
      <c r="G9" s="37">
        <v>56093204</v>
      </c>
      <c r="H9" s="37">
        <v>52435127</v>
      </c>
      <c r="I9" s="37">
        <v>4458077</v>
      </c>
      <c r="J9" s="38">
        <v>0</v>
      </c>
      <c r="K9" s="38">
        <v>4458077</v>
      </c>
      <c r="L9" s="39">
        <v>0</v>
      </c>
      <c r="M9" s="39">
        <v>0</v>
      </c>
      <c r="N9" s="39">
        <v>0</v>
      </c>
    </row>
    <row r="10" spans="1:14" ht="11.25">
      <c r="A10" s="113" t="s">
        <v>9</v>
      </c>
      <c r="B10" s="113"/>
      <c r="C10" s="113"/>
      <c r="D10" s="113"/>
      <c r="E10" s="113"/>
      <c r="F10" s="113"/>
      <c r="G10" s="40">
        <f aca="true" t="shared" si="1" ref="G10:N10">SUM(G9)</f>
        <v>56093204</v>
      </c>
      <c r="H10" s="40">
        <f t="shared" si="1"/>
        <v>52435127</v>
      </c>
      <c r="I10" s="40">
        <f t="shared" si="1"/>
        <v>4458077</v>
      </c>
      <c r="J10" s="41">
        <f t="shared" si="1"/>
        <v>0</v>
      </c>
      <c r="K10" s="41">
        <f t="shared" si="1"/>
        <v>4458077</v>
      </c>
      <c r="L10" s="46">
        <f t="shared" si="1"/>
        <v>0</v>
      </c>
      <c r="M10" s="46">
        <f t="shared" si="1"/>
        <v>0</v>
      </c>
      <c r="N10" s="46">
        <f t="shared" si="1"/>
        <v>0</v>
      </c>
    </row>
    <row r="11" spans="1:14" ht="22.5">
      <c r="A11" s="89">
        <v>5870</v>
      </c>
      <c r="B11" s="87" t="s">
        <v>180</v>
      </c>
      <c r="C11" s="90" t="s">
        <v>183</v>
      </c>
      <c r="D11" s="47" t="s">
        <v>17</v>
      </c>
      <c r="E11" s="36" t="s">
        <v>12</v>
      </c>
      <c r="F11" s="36" t="s">
        <v>8</v>
      </c>
      <c r="G11" s="37">
        <v>105466222</v>
      </c>
      <c r="H11" s="37">
        <v>0</v>
      </c>
      <c r="I11" s="37">
        <v>15000000</v>
      </c>
      <c r="J11" s="38">
        <v>0</v>
      </c>
      <c r="K11" s="38">
        <v>15000000</v>
      </c>
      <c r="L11" s="39">
        <v>25000000</v>
      </c>
      <c r="M11" s="39">
        <v>30000000</v>
      </c>
      <c r="N11" s="39">
        <v>25000000</v>
      </c>
    </row>
    <row r="12" spans="1:14" s="43" customFormat="1" ht="11.25">
      <c r="A12" s="113" t="s">
        <v>9</v>
      </c>
      <c r="B12" s="113"/>
      <c r="C12" s="113"/>
      <c r="D12" s="113"/>
      <c r="E12" s="113"/>
      <c r="F12" s="113"/>
      <c r="G12" s="40">
        <f aca="true" t="shared" si="2" ref="G12:N12">SUM(G11)</f>
        <v>105466222</v>
      </c>
      <c r="H12" s="40">
        <f t="shared" si="2"/>
        <v>0</v>
      </c>
      <c r="I12" s="40">
        <f t="shared" si="2"/>
        <v>15000000</v>
      </c>
      <c r="J12" s="41">
        <f t="shared" si="2"/>
        <v>0</v>
      </c>
      <c r="K12" s="41">
        <f t="shared" si="2"/>
        <v>15000000</v>
      </c>
      <c r="L12" s="42">
        <f t="shared" si="2"/>
        <v>25000000</v>
      </c>
      <c r="M12" s="42">
        <f t="shared" si="2"/>
        <v>30000000</v>
      </c>
      <c r="N12" s="42">
        <f t="shared" si="2"/>
        <v>25000000</v>
      </c>
    </row>
    <row r="13" spans="1:14" s="43" customFormat="1" ht="11.25">
      <c r="A13" s="131" t="s">
        <v>19</v>
      </c>
      <c r="B13" s="131"/>
      <c r="C13" s="131"/>
      <c r="D13" s="131"/>
      <c r="E13" s="131"/>
      <c r="F13" s="131"/>
      <c r="G13" s="48">
        <f>G8+G10+G12</f>
        <v>176101577</v>
      </c>
      <c r="H13" s="48">
        <f aca="true" t="shared" si="3" ref="H13:N13">H8+H10+H12</f>
        <v>65354036</v>
      </c>
      <c r="I13" s="48">
        <f t="shared" si="3"/>
        <v>22078379</v>
      </c>
      <c r="J13" s="49">
        <f t="shared" si="3"/>
        <v>997000</v>
      </c>
      <c r="K13" s="49">
        <f t="shared" si="3"/>
        <v>21081379</v>
      </c>
      <c r="L13" s="50">
        <f t="shared" si="3"/>
        <v>25000000</v>
      </c>
      <c r="M13" s="50">
        <f t="shared" si="3"/>
        <v>30000000</v>
      </c>
      <c r="N13" s="50">
        <f t="shared" si="3"/>
        <v>25000000</v>
      </c>
    </row>
    <row r="14" spans="1:14" ht="11.25">
      <c r="A14" s="132" t="s">
        <v>20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1:14" ht="11.25">
      <c r="A15" s="105">
        <v>64</v>
      </c>
      <c r="B15" s="105" t="s">
        <v>21</v>
      </c>
      <c r="C15" s="109" t="s">
        <v>182</v>
      </c>
      <c r="D15" s="105" t="s">
        <v>22</v>
      </c>
      <c r="E15" s="36" t="s">
        <v>23</v>
      </c>
      <c r="F15" s="36" t="s">
        <v>8</v>
      </c>
      <c r="G15" s="37">
        <v>31476169</v>
      </c>
      <c r="H15" s="37">
        <v>13944144</v>
      </c>
      <c r="I15" s="37">
        <v>26395567</v>
      </c>
      <c r="J15" s="38">
        <v>8911560</v>
      </c>
      <c r="K15" s="38">
        <v>17484007</v>
      </c>
      <c r="L15" s="39">
        <v>3600000</v>
      </c>
      <c r="M15" s="39">
        <v>1100000</v>
      </c>
      <c r="N15" s="39">
        <v>0</v>
      </c>
    </row>
    <row r="16" spans="1:14" ht="13.5" customHeight="1">
      <c r="A16" s="106"/>
      <c r="B16" s="106"/>
      <c r="C16" s="110"/>
      <c r="D16" s="106"/>
      <c r="E16" s="36" t="s">
        <v>25</v>
      </c>
      <c r="F16" s="36" t="s">
        <v>26</v>
      </c>
      <c r="G16" s="37">
        <v>5000000</v>
      </c>
      <c r="H16" s="37">
        <v>1600000</v>
      </c>
      <c r="I16" s="37">
        <v>2200000</v>
      </c>
      <c r="J16" s="38">
        <v>1600000</v>
      </c>
      <c r="K16" s="38">
        <v>600000</v>
      </c>
      <c r="L16" s="39">
        <v>100000</v>
      </c>
      <c r="M16" s="39">
        <v>0</v>
      </c>
      <c r="N16" s="39">
        <v>0</v>
      </c>
    </row>
    <row r="17" spans="1:14" ht="11.25">
      <c r="A17" s="107"/>
      <c r="B17" s="107"/>
      <c r="C17" s="111"/>
      <c r="D17" s="107"/>
      <c r="E17" s="51" t="s">
        <v>185</v>
      </c>
      <c r="F17" s="51" t="s">
        <v>24</v>
      </c>
      <c r="G17" s="39">
        <v>500000</v>
      </c>
      <c r="H17" s="39">
        <v>20000</v>
      </c>
      <c r="I17" s="39">
        <v>70000</v>
      </c>
      <c r="J17" s="39">
        <v>20000</v>
      </c>
      <c r="K17" s="39">
        <v>50000</v>
      </c>
      <c r="L17" s="39">
        <v>0</v>
      </c>
      <c r="M17" s="39">
        <v>0</v>
      </c>
      <c r="N17" s="39">
        <v>0</v>
      </c>
    </row>
    <row r="18" spans="1:14" s="43" customFormat="1" ht="11.25">
      <c r="A18" s="130" t="s">
        <v>9</v>
      </c>
      <c r="B18" s="130"/>
      <c r="C18" s="130"/>
      <c r="D18" s="130"/>
      <c r="E18" s="130"/>
      <c r="F18" s="130"/>
      <c r="G18" s="40">
        <f aca="true" t="shared" si="4" ref="G18:N18">SUM(G15:G17)</f>
        <v>36976169</v>
      </c>
      <c r="H18" s="40">
        <f t="shared" si="4"/>
        <v>15564144</v>
      </c>
      <c r="I18" s="40">
        <f t="shared" si="4"/>
        <v>28665567</v>
      </c>
      <c r="J18" s="41">
        <f t="shared" si="4"/>
        <v>10531560</v>
      </c>
      <c r="K18" s="41">
        <f t="shared" si="4"/>
        <v>18134007</v>
      </c>
      <c r="L18" s="42">
        <f t="shared" si="4"/>
        <v>3700000</v>
      </c>
      <c r="M18" s="42">
        <f t="shared" si="4"/>
        <v>1100000</v>
      </c>
      <c r="N18" s="42">
        <f t="shared" si="4"/>
        <v>0</v>
      </c>
    </row>
    <row r="19" spans="1:14" ht="33.75">
      <c r="A19" s="89">
        <v>1005</v>
      </c>
      <c r="B19" s="89" t="s">
        <v>27</v>
      </c>
      <c r="C19" s="44" t="s">
        <v>182</v>
      </c>
      <c r="D19" s="89" t="s">
        <v>28</v>
      </c>
      <c r="E19" s="36" t="s">
        <v>29</v>
      </c>
      <c r="F19" s="36" t="s">
        <v>8</v>
      </c>
      <c r="G19" s="37">
        <v>38921017</v>
      </c>
      <c r="H19" s="37">
        <v>32718776</v>
      </c>
      <c r="I19" s="37">
        <v>0</v>
      </c>
      <c r="J19" s="38">
        <v>0</v>
      </c>
      <c r="K19" s="38">
        <v>0</v>
      </c>
      <c r="L19" s="39">
        <v>6202241</v>
      </c>
      <c r="M19" s="39">
        <v>0</v>
      </c>
      <c r="N19" s="39">
        <v>0</v>
      </c>
    </row>
    <row r="20" spans="1:14" s="43" customFormat="1" ht="11.25">
      <c r="A20" s="127" t="s">
        <v>9</v>
      </c>
      <c r="B20" s="127"/>
      <c r="C20" s="127"/>
      <c r="D20" s="127"/>
      <c r="E20" s="127"/>
      <c r="F20" s="127"/>
      <c r="G20" s="40">
        <f aca="true" t="shared" si="5" ref="G20:N20">SUM(G19)</f>
        <v>38921017</v>
      </c>
      <c r="H20" s="40">
        <f t="shared" si="5"/>
        <v>32718776</v>
      </c>
      <c r="I20" s="40">
        <f t="shared" si="5"/>
        <v>0</v>
      </c>
      <c r="J20" s="41">
        <f t="shared" si="5"/>
        <v>0</v>
      </c>
      <c r="K20" s="41">
        <f t="shared" si="5"/>
        <v>0</v>
      </c>
      <c r="L20" s="42">
        <f t="shared" si="5"/>
        <v>6202241</v>
      </c>
      <c r="M20" s="42">
        <f t="shared" si="5"/>
        <v>0</v>
      </c>
      <c r="N20" s="42">
        <f t="shared" si="5"/>
        <v>0</v>
      </c>
    </row>
    <row r="21" spans="1:14" ht="15.75" customHeight="1">
      <c r="A21" s="105">
        <v>1992</v>
      </c>
      <c r="B21" s="108" t="s">
        <v>175</v>
      </c>
      <c r="C21" s="109" t="s">
        <v>182</v>
      </c>
      <c r="D21" s="108" t="s">
        <v>30</v>
      </c>
      <c r="E21" s="36" t="s">
        <v>31</v>
      </c>
      <c r="F21" s="36" t="s">
        <v>26</v>
      </c>
      <c r="G21" s="37">
        <v>5297133</v>
      </c>
      <c r="H21" s="37">
        <v>1716029</v>
      </c>
      <c r="I21" s="37">
        <v>3094653</v>
      </c>
      <c r="J21" s="38">
        <v>410036</v>
      </c>
      <c r="K21" s="38">
        <v>2684617</v>
      </c>
      <c r="L21" s="39">
        <v>896487</v>
      </c>
      <c r="M21" s="39">
        <v>0</v>
      </c>
      <c r="N21" s="39">
        <v>0</v>
      </c>
    </row>
    <row r="22" spans="1:14" ht="11.25">
      <c r="A22" s="107"/>
      <c r="B22" s="108"/>
      <c r="C22" s="111"/>
      <c r="D22" s="108"/>
      <c r="E22" s="36" t="s">
        <v>29</v>
      </c>
      <c r="F22" s="36" t="s">
        <v>8</v>
      </c>
      <c r="G22" s="37">
        <v>64346807</v>
      </c>
      <c r="H22" s="37">
        <v>36598086</v>
      </c>
      <c r="I22" s="37">
        <v>29221375</v>
      </c>
      <c r="J22" s="38">
        <v>9719457</v>
      </c>
      <c r="K22" s="38">
        <v>19501918</v>
      </c>
      <c r="L22" s="39">
        <v>8246803</v>
      </c>
      <c r="M22" s="39">
        <v>0</v>
      </c>
      <c r="N22" s="39">
        <v>0</v>
      </c>
    </row>
    <row r="23" spans="1:14" s="43" customFormat="1" ht="11.25">
      <c r="A23" s="127" t="s">
        <v>9</v>
      </c>
      <c r="B23" s="127"/>
      <c r="C23" s="127"/>
      <c r="D23" s="127"/>
      <c r="E23" s="127"/>
      <c r="F23" s="127"/>
      <c r="G23" s="40">
        <f aca="true" t="shared" si="6" ref="G23:N23">SUM(G21:G22)</f>
        <v>69643940</v>
      </c>
      <c r="H23" s="40">
        <f t="shared" si="6"/>
        <v>38314115</v>
      </c>
      <c r="I23" s="40">
        <f t="shared" si="6"/>
        <v>32316028</v>
      </c>
      <c r="J23" s="41">
        <f t="shared" si="6"/>
        <v>10129493</v>
      </c>
      <c r="K23" s="41">
        <f t="shared" si="6"/>
        <v>22186535</v>
      </c>
      <c r="L23" s="42">
        <f t="shared" si="6"/>
        <v>9143290</v>
      </c>
      <c r="M23" s="42">
        <f t="shared" si="6"/>
        <v>0</v>
      </c>
      <c r="N23" s="42">
        <f t="shared" si="6"/>
        <v>0</v>
      </c>
    </row>
    <row r="24" spans="1:14" ht="22.5">
      <c r="A24" s="89">
        <v>1155</v>
      </c>
      <c r="B24" s="89" t="s">
        <v>177</v>
      </c>
      <c r="C24" s="44" t="s">
        <v>182</v>
      </c>
      <c r="D24" s="89" t="s">
        <v>32</v>
      </c>
      <c r="E24" s="36" t="s">
        <v>34</v>
      </c>
      <c r="F24" s="36" t="s">
        <v>8</v>
      </c>
      <c r="G24" s="37">
        <v>4329254</v>
      </c>
      <c r="H24" s="37">
        <v>3318219</v>
      </c>
      <c r="I24" s="37">
        <v>1379741</v>
      </c>
      <c r="J24" s="38">
        <v>962703</v>
      </c>
      <c r="K24" s="38">
        <v>417038</v>
      </c>
      <c r="L24" s="39">
        <v>391504</v>
      </c>
      <c r="M24" s="39">
        <v>0</v>
      </c>
      <c r="N24" s="39">
        <v>0</v>
      </c>
    </row>
    <row r="25" spans="1:14" s="43" customFormat="1" ht="11.25">
      <c r="A25" s="127" t="s">
        <v>9</v>
      </c>
      <c r="B25" s="127"/>
      <c r="C25" s="127"/>
      <c r="D25" s="127"/>
      <c r="E25" s="127"/>
      <c r="F25" s="127"/>
      <c r="G25" s="40">
        <f aca="true" t="shared" si="7" ref="G25:N25">SUM(G24)</f>
        <v>4329254</v>
      </c>
      <c r="H25" s="40">
        <f t="shared" si="7"/>
        <v>3318219</v>
      </c>
      <c r="I25" s="40">
        <f t="shared" si="7"/>
        <v>1379741</v>
      </c>
      <c r="J25" s="41">
        <f t="shared" si="7"/>
        <v>962703</v>
      </c>
      <c r="K25" s="41">
        <f t="shared" si="7"/>
        <v>417038</v>
      </c>
      <c r="L25" s="42">
        <f t="shared" si="7"/>
        <v>391504</v>
      </c>
      <c r="M25" s="42">
        <f t="shared" si="7"/>
        <v>0</v>
      </c>
      <c r="N25" s="42">
        <f t="shared" si="7"/>
        <v>0</v>
      </c>
    </row>
    <row r="26" spans="1:14" ht="11.25">
      <c r="A26" s="105">
        <v>1118</v>
      </c>
      <c r="B26" s="105" t="s">
        <v>214</v>
      </c>
      <c r="C26" s="109" t="s">
        <v>182</v>
      </c>
      <c r="D26" s="105" t="s">
        <v>33</v>
      </c>
      <c r="E26" s="36" t="s">
        <v>35</v>
      </c>
      <c r="F26" s="36" t="s">
        <v>24</v>
      </c>
      <c r="G26" s="37">
        <v>8244919</v>
      </c>
      <c r="H26" s="37">
        <v>7595000</v>
      </c>
      <c r="I26" s="37">
        <v>5433000</v>
      </c>
      <c r="J26" s="38">
        <v>634000</v>
      </c>
      <c r="K26" s="38">
        <f>I26-J26</f>
        <v>4799000</v>
      </c>
      <c r="L26" s="39">
        <v>663000</v>
      </c>
      <c r="M26" s="39">
        <v>0</v>
      </c>
      <c r="N26" s="39">
        <v>0</v>
      </c>
    </row>
    <row r="27" spans="1:14" ht="12.75" customHeight="1">
      <c r="A27" s="106"/>
      <c r="B27" s="106"/>
      <c r="C27" s="110"/>
      <c r="D27" s="106"/>
      <c r="E27" s="36" t="s">
        <v>36</v>
      </c>
      <c r="F27" s="36" t="s">
        <v>26</v>
      </c>
      <c r="G27" s="37">
        <v>11666572</v>
      </c>
      <c r="H27" s="37">
        <v>0</v>
      </c>
      <c r="I27" s="37">
        <v>0</v>
      </c>
      <c r="J27" s="38">
        <v>0</v>
      </c>
      <c r="K27" s="38">
        <v>0</v>
      </c>
      <c r="L27" s="39">
        <v>0</v>
      </c>
      <c r="M27" s="39">
        <v>11666572</v>
      </c>
      <c r="N27" s="39">
        <v>0</v>
      </c>
    </row>
    <row r="28" spans="1:14" ht="11.25">
      <c r="A28" s="107"/>
      <c r="B28" s="107"/>
      <c r="C28" s="111"/>
      <c r="D28" s="107"/>
      <c r="E28" s="36" t="s">
        <v>35</v>
      </c>
      <c r="F28" s="36" t="s">
        <v>8</v>
      </c>
      <c r="G28" s="37">
        <v>19558300</v>
      </c>
      <c r="H28" s="37">
        <v>0</v>
      </c>
      <c r="I28" s="37">
        <v>6922000</v>
      </c>
      <c r="J28" s="38">
        <v>0</v>
      </c>
      <c r="K28" s="38">
        <v>6922000</v>
      </c>
      <c r="L28" s="39">
        <v>12636000</v>
      </c>
      <c r="M28" s="39">
        <v>0</v>
      </c>
      <c r="N28" s="39">
        <v>0</v>
      </c>
    </row>
    <row r="29" spans="1:14" ht="11.25">
      <c r="A29" s="118" t="s">
        <v>198</v>
      </c>
      <c r="B29" s="119"/>
      <c r="C29" s="119"/>
      <c r="D29" s="119"/>
      <c r="E29" s="119"/>
      <c r="F29" s="120"/>
      <c r="G29" s="52">
        <f>G26+G27+G28</f>
        <v>39469791</v>
      </c>
      <c r="H29" s="52">
        <f aca="true" t="shared" si="8" ref="H29:N29">H26+H27+H28</f>
        <v>7595000</v>
      </c>
      <c r="I29" s="52">
        <f t="shared" si="8"/>
        <v>12355000</v>
      </c>
      <c r="J29" s="52">
        <f t="shared" si="8"/>
        <v>634000</v>
      </c>
      <c r="K29" s="52">
        <f t="shared" si="8"/>
        <v>11721000</v>
      </c>
      <c r="L29" s="52">
        <f t="shared" si="8"/>
        <v>13299000</v>
      </c>
      <c r="M29" s="52">
        <f t="shared" si="8"/>
        <v>11666572</v>
      </c>
      <c r="N29" s="52">
        <f t="shared" si="8"/>
        <v>0</v>
      </c>
    </row>
    <row r="30" spans="1:14" ht="15.75">
      <c r="A30" s="89"/>
      <c r="B30" s="53" t="s">
        <v>196</v>
      </c>
      <c r="C30" s="54" t="s">
        <v>182</v>
      </c>
      <c r="D30" s="55" t="s">
        <v>33</v>
      </c>
      <c r="E30" s="36" t="s">
        <v>197</v>
      </c>
      <c r="F30" s="36" t="s">
        <v>14</v>
      </c>
      <c r="G30" s="56">
        <v>5584000</v>
      </c>
      <c r="H30" s="37"/>
      <c r="I30" s="37"/>
      <c r="J30" s="38"/>
      <c r="K30" s="38"/>
      <c r="L30" s="39">
        <v>5584000</v>
      </c>
      <c r="M30" s="39"/>
      <c r="N30" s="39"/>
    </row>
    <row r="31" spans="1:14" s="43" customFormat="1" ht="11.25">
      <c r="A31" s="100" t="s">
        <v>9</v>
      </c>
      <c r="B31" s="100"/>
      <c r="C31" s="100"/>
      <c r="D31" s="100"/>
      <c r="E31" s="100"/>
      <c r="F31" s="100"/>
      <c r="G31" s="40">
        <f>G30</f>
        <v>5584000</v>
      </c>
      <c r="H31" s="40">
        <f aca="true" t="shared" si="9" ref="H31:N31">H30</f>
        <v>0</v>
      </c>
      <c r="I31" s="40">
        <f t="shared" si="9"/>
        <v>0</v>
      </c>
      <c r="J31" s="40">
        <f t="shared" si="9"/>
        <v>0</v>
      </c>
      <c r="K31" s="40">
        <f t="shared" si="9"/>
        <v>0</v>
      </c>
      <c r="L31" s="40">
        <f t="shared" si="9"/>
        <v>5584000</v>
      </c>
      <c r="M31" s="40">
        <f t="shared" si="9"/>
        <v>0</v>
      </c>
      <c r="N31" s="40">
        <f t="shared" si="9"/>
        <v>0</v>
      </c>
    </row>
    <row r="32" spans="1:14" s="59" customFormat="1" ht="22.5">
      <c r="A32" s="89"/>
      <c r="B32" s="87" t="s">
        <v>199</v>
      </c>
      <c r="C32" s="54" t="s">
        <v>182</v>
      </c>
      <c r="D32" s="87" t="s">
        <v>193</v>
      </c>
      <c r="E32" s="36" t="s">
        <v>15</v>
      </c>
      <c r="F32" s="36" t="s">
        <v>14</v>
      </c>
      <c r="G32" s="37">
        <v>3710000</v>
      </c>
      <c r="H32" s="37">
        <v>0</v>
      </c>
      <c r="I32" s="37">
        <v>370000</v>
      </c>
      <c r="J32" s="57">
        <v>0</v>
      </c>
      <c r="K32" s="57">
        <v>370000</v>
      </c>
      <c r="L32" s="58">
        <v>3800000</v>
      </c>
      <c r="M32" s="58">
        <v>800000</v>
      </c>
      <c r="N32" s="58">
        <v>0</v>
      </c>
    </row>
    <row r="33" spans="1:14" s="43" customFormat="1" ht="11.25">
      <c r="A33" s="100" t="s">
        <v>9</v>
      </c>
      <c r="B33" s="100"/>
      <c r="C33" s="100"/>
      <c r="D33" s="100"/>
      <c r="E33" s="100"/>
      <c r="F33" s="100"/>
      <c r="G33" s="40">
        <f aca="true" t="shared" si="10" ref="G33:N33">SUM(G32)</f>
        <v>3710000</v>
      </c>
      <c r="H33" s="40">
        <f t="shared" si="10"/>
        <v>0</v>
      </c>
      <c r="I33" s="40">
        <f t="shared" si="10"/>
        <v>370000</v>
      </c>
      <c r="J33" s="41">
        <f t="shared" si="10"/>
        <v>0</v>
      </c>
      <c r="K33" s="41">
        <f t="shared" si="10"/>
        <v>370000</v>
      </c>
      <c r="L33" s="42">
        <f t="shared" si="10"/>
        <v>3800000</v>
      </c>
      <c r="M33" s="42">
        <f t="shared" si="10"/>
        <v>800000</v>
      </c>
      <c r="N33" s="42">
        <f t="shared" si="10"/>
        <v>0</v>
      </c>
    </row>
    <row r="34" spans="1:14" ht="11.25">
      <c r="A34" s="105">
        <v>1298</v>
      </c>
      <c r="B34" s="108" t="s">
        <v>37</v>
      </c>
      <c r="C34" s="109" t="s">
        <v>186</v>
      </c>
      <c r="D34" s="108" t="s">
        <v>32</v>
      </c>
      <c r="E34" s="36" t="s">
        <v>35</v>
      </c>
      <c r="F34" s="36" t="s">
        <v>8</v>
      </c>
      <c r="G34" s="37">
        <v>9251976</v>
      </c>
      <c r="H34" s="37">
        <v>0</v>
      </c>
      <c r="I34" s="37">
        <v>0</v>
      </c>
      <c r="J34" s="38">
        <v>0</v>
      </c>
      <c r="K34" s="38">
        <v>0</v>
      </c>
      <c r="L34" s="39">
        <v>6475753</v>
      </c>
      <c r="M34" s="39">
        <v>2775323</v>
      </c>
      <c r="N34" s="39">
        <v>0</v>
      </c>
    </row>
    <row r="35" spans="1:14" ht="11.25">
      <c r="A35" s="106"/>
      <c r="B35" s="108"/>
      <c r="C35" s="110"/>
      <c r="D35" s="108"/>
      <c r="E35" s="36" t="s">
        <v>35</v>
      </c>
      <c r="F35" s="36" t="s">
        <v>24</v>
      </c>
      <c r="G35" s="37">
        <v>5065600</v>
      </c>
      <c r="H35" s="37">
        <v>0</v>
      </c>
      <c r="I35" s="37">
        <v>0</v>
      </c>
      <c r="J35" s="38">
        <v>0</v>
      </c>
      <c r="K35" s="38">
        <v>0</v>
      </c>
      <c r="L35" s="39">
        <v>3498980</v>
      </c>
      <c r="M35" s="39">
        <v>1378860</v>
      </c>
      <c r="N35" s="39">
        <v>187760</v>
      </c>
    </row>
    <row r="36" spans="1:14" ht="12.75" customHeight="1">
      <c r="A36" s="107"/>
      <c r="B36" s="108"/>
      <c r="C36" s="111"/>
      <c r="D36" s="108"/>
      <c r="E36" s="36" t="s">
        <v>31</v>
      </c>
      <c r="F36" s="36" t="s">
        <v>26</v>
      </c>
      <c r="G36" s="37">
        <v>3618286</v>
      </c>
      <c r="H36" s="37">
        <v>3618286</v>
      </c>
      <c r="I36" s="37">
        <v>3618286</v>
      </c>
      <c r="J36" s="37">
        <v>3618286</v>
      </c>
      <c r="K36" s="37">
        <v>3618286</v>
      </c>
      <c r="L36" s="37">
        <v>3618286</v>
      </c>
      <c r="M36" s="37">
        <v>3618286</v>
      </c>
      <c r="N36" s="37">
        <v>3618286</v>
      </c>
    </row>
    <row r="37" spans="1:14" s="43" customFormat="1" ht="11.25">
      <c r="A37" s="100" t="s">
        <v>9</v>
      </c>
      <c r="B37" s="100"/>
      <c r="C37" s="100"/>
      <c r="D37" s="100"/>
      <c r="E37" s="100"/>
      <c r="F37" s="100"/>
      <c r="G37" s="40">
        <f>G34+G35+G36</f>
        <v>17935862</v>
      </c>
      <c r="H37" s="40">
        <f aca="true" t="shared" si="11" ref="H37:N37">H34+H35+H36</f>
        <v>3618286</v>
      </c>
      <c r="I37" s="40">
        <f t="shared" si="11"/>
        <v>3618286</v>
      </c>
      <c r="J37" s="40">
        <f t="shared" si="11"/>
        <v>3618286</v>
      </c>
      <c r="K37" s="40">
        <f t="shared" si="11"/>
        <v>3618286</v>
      </c>
      <c r="L37" s="40">
        <f t="shared" si="11"/>
        <v>13593019</v>
      </c>
      <c r="M37" s="40">
        <f t="shared" si="11"/>
        <v>7772469</v>
      </c>
      <c r="N37" s="40">
        <f t="shared" si="11"/>
        <v>3806046</v>
      </c>
    </row>
    <row r="38" spans="1:14" ht="11.25">
      <c r="A38" s="105">
        <v>1971</v>
      </c>
      <c r="B38" s="105" t="s">
        <v>38</v>
      </c>
      <c r="C38" s="109" t="s">
        <v>182</v>
      </c>
      <c r="D38" s="105" t="s">
        <v>32</v>
      </c>
      <c r="E38" s="36" t="s">
        <v>23</v>
      </c>
      <c r="F38" s="36" t="s">
        <v>8</v>
      </c>
      <c r="G38" s="37">
        <v>37160770</v>
      </c>
      <c r="H38" s="37">
        <v>36648345</v>
      </c>
      <c r="I38" s="37">
        <v>0</v>
      </c>
      <c r="J38" s="38">
        <v>0</v>
      </c>
      <c r="K38" s="38">
        <v>0</v>
      </c>
      <c r="L38" s="39">
        <v>0</v>
      </c>
      <c r="M38" s="39">
        <v>0</v>
      </c>
      <c r="N38" s="39">
        <v>0</v>
      </c>
    </row>
    <row r="39" spans="1:14" ht="14.25" customHeight="1">
      <c r="A39" s="107"/>
      <c r="B39" s="107"/>
      <c r="C39" s="111"/>
      <c r="D39" s="107"/>
      <c r="E39" s="36" t="s">
        <v>31</v>
      </c>
      <c r="F39" s="36" t="s">
        <v>26</v>
      </c>
      <c r="G39" s="37">
        <v>3189904</v>
      </c>
      <c r="H39" s="37">
        <v>3189904</v>
      </c>
      <c r="I39" s="37">
        <v>5049304</v>
      </c>
      <c r="J39" s="60">
        <v>928667</v>
      </c>
      <c r="K39" s="38">
        <v>4120637</v>
      </c>
      <c r="L39" s="39">
        <v>0</v>
      </c>
      <c r="M39" s="39">
        <v>0</v>
      </c>
      <c r="N39" s="39">
        <v>0</v>
      </c>
    </row>
    <row r="40" spans="1:14" s="43" customFormat="1" ht="11.25">
      <c r="A40" s="100" t="s">
        <v>9</v>
      </c>
      <c r="B40" s="100"/>
      <c r="C40" s="100"/>
      <c r="D40" s="100"/>
      <c r="E40" s="100"/>
      <c r="F40" s="100"/>
      <c r="G40" s="40">
        <f aca="true" t="shared" si="12" ref="G40:N40">SUM(G38:G39)</f>
        <v>40350674</v>
      </c>
      <c r="H40" s="40">
        <f t="shared" si="12"/>
        <v>39838249</v>
      </c>
      <c r="I40" s="40">
        <f t="shared" si="12"/>
        <v>5049304</v>
      </c>
      <c r="J40" s="41">
        <f t="shared" si="12"/>
        <v>928667</v>
      </c>
      <c r="K40" s="41">
        <f t="shared" si="12"/>
        <v>4120637</v>
      </c>
      <c r="L40" s="42">
        <f t="shared" si="12"/>
        <v>0</v>
      </c>
      <c r="M40" s="42">
        <f t="shared" si="12"/>
        <v>0</v>
      </c>
      <c r="N40" s="42">
        <f t="shared" si="12"/>
        <v>0</v>
      </c>
    </row>
    <row r="41" spans="1:14" ht="18" customHeight="1">
      <c r="A41" s="105">
        <v>1996</v>
      </c>
      <c r="B41" s="138" t="s">
        <v>39</v>
      </c>
      <c r="C41" s="109" t="s">
        <v>182</v>
      </c>
      <c r="D41" s="108" t="s">
        <v>32</v>
      </c>
      <c r="E41" s="36" t="s">
        <v>12</v>
      </c>
      <c r="F41" s="36" t="s">
        <v>8</v>
      </c>
      <c r="G41" s="37">
        <v>25171566</v>
      </c>
      <c r="H41" s="37">
        <v>20588625</v>
      </c>
      <c r="I41" s="37">
        <v>7721186</v>
      </c>
      <c r="J41" s="38">
        <v>3138245</v>
      </c>
      <c r="K41" s="38">
        <v>4582941</v>
      </c>
      <c r="L41" s="39">
        <v>0</v>
      </c>
      <c r="M41" s="39">
        <v>0</v>
      </c>
      <c r="N41" s="39">
        <v>0</v>
      </c>
    </row>
    <row r="42" spans="1:14" ht="17.25" customHeight="1">
      <c r="A42" s="107"/>
      <c r="B42" s="139"/>
      <c r="C42" s="111"/>
      <c r="D42" s="108"/>
      <c r="E42" s="36" t="s">
        <v>31</v>
      </c>
      <c r="F42" s="36" t="s">
        <v>26</v>
      </c>
      <c r="G42" s="37">
        <v>5057891</v>
      </c>
      <c r="H42" s="37">
        <v>3608471</v>
      </c>
      <c r="I42" s="37">
        <v>1953178</v>
      </c>
      <c r="J42" s="38">
        <v>518757</v>
      </c>
      <c r="K42" s="38">
        <v>1434421</v>
      </c>
      <c r="L42" s="39">
        <v>0</v>
      </c>
      <c r="M42" s="39">
        <v>0</v>
      </c>
      <c r="N42" s="39">
        <v>0</v>
      </c>
    </row>
    <row r="43" spans="1:14" s="43" customFormat="1" ht="11.25">
      <c r="A43" s="100" t="s">
        <v>9</v>
      </c>
      <c r="B43" s="100"/>
      <c r="C43" s="100"/>
      <c r="D43" s="100"/>
      <c r="E43" s="100"/>
      <c r="F43" s="100"/>
      <c r="G43" s="40">
        <f aca="true" t="shared" si="13" ref="G43:N43">SUM(G41:G42)</f>
        <v>30229457</v>
      </c>
      <c r="H43" s="40">
        <f t="shared" si="13"/>
        <v>24197096</v>
      </c>
      <c r="I43" s="40">
        <f t="shared" si="13"/>
        <v>9674364</v>
      </c>
      <c r="J43" s="41">
        <f t="shared" si="13"/>
        <v>3657002</v>
      </c>
      <c r="K43" s="41">
        <f t="shared" si="13"/>
        <v>6017362</v>
      </c>
      <c r="L43" s="42">
        <f t="shared" si="13"/>
        <v>0</v>
      </c>
      <c r="M43" s="42">
        <f t="shared" si="13"/>
        <v>0</v>
      </c>
      <c r="N43" s="42">
        <f t="shared" si="13"/>
        <v>0</v>
      </c>
    </row>
    <row r="44" spans="1:14" s="59" customFormat="1" ht="22.5">
      <c r="A44" s="89">
        <v>2126</v>
      </c>
      <c r="B44" s="87" t="s">
        <v>179</v>
      </c>
      <c r="C44" s="90" t="s">
        <v>182</v>
      </c>
      <c r="D44" s="87" t="s">
        <v>32</v>
      </c>
      <c r="E44" s="36" t="s">
        <v>31</v>
      </c>
      <c r="F44" s="36" t="s">
        <v>26</v>
      </c>
      <c r="G44" s="37">
        <v>37500000</v>
      </c>
      <c r="H44" s="37">
        <v>1000000</v>
      </c>
      <c r="I44" s="37">
        <v>58500000</v>
      </c>
      <c r="J44" s="57">
        <v>1000000</v>
      </c>
      <c r="K44" s="57">
        <v>4850000</v>
      </c>
      <c r="L44" s="58">
        <v>0</v>
      </c>
      <c r="M44" s="58">
        <v>24000000</v>
      </c>
      <c r="N44" s="58">
        <v>7650000</v>
      </c>
    </row>
    <row r="45" spans="1:14" s="43" customFormat="1" ht="11.25">
      <c r="A45" s="100" t="s">
        <v>9</v>
      </c>
      <c r="B45" s="100"/>
      <c r="C45" s="100"/>
      <c r="D45" s="100"/>
      <c r="E45" s="100"/>
      <c r="F45" s="100"/>
      <c r="G45" s="40">
        <f aca="true" t="shared" si="14" ref="G45:N45">SUM(G44)</f>
        <v>37500000</v>
      </c>
      <c r="H45" s="40">
        <f t="shared" si="14"/>
        <v>1000000</v>
      </c>
      <c r="I45" s="40">
        <f t="shared" si="14"/>
        <v>58500000</v>
      </c>
      <c r="J45" s="41">
        <f t="shared" si="14"/>
        <v>1000000</v>
      </c>
      <c r="K45" s="41">
        <f t="shared" si="14"/>
        <v>4850000</v>
      </c>
      <c r="L45" s="42">
        <f t="shared" si="14"/>
        <v>0</v>
      </c>
      <c r="M45" s="42">
        <f t="shared" si="14"/>
        <v>24000000</v>
      </c>
      <c r="N45" s="42">
        <f t="shared" si="14"/>
        <v>7650000</v>
      </c>
    </row>
    <row r="46" spans="1:14" ht="14.25" customHeight="1">
      <c r="A46" s="105">
        <v>1443</v>
      </c>
      <c r="B46" s="108" t="s">
        <v>40</v>
      </c>
      <c r="C46" s="109" t="s">
        <v>186</v>
      </c>
      <c r="D46" s="108" t="s">
        <v>33</v>
      </c>
      <c r="E46" s="36" t="s">
        <v>36</v>
      </c>
      <c r="F46" s="36" t="s">
        <v>26</v>
      </c>
      <c r="G46" s="37">
        <v>2523030</v>
      </c>
      <c r="H46" s="37">
        <v>0</v>
      </c>
      <c r="I46" s="37">
        <v>0</v>
      </c>
      <c r="J46" s="38">
        <v>0</v>
      </c>
      <c r="K46" s="38">
        <v>0</v>
      </c>
      <c r="L46" s="39">
        <v>0</v>
      </c>
      <c r="M46" s="39">
        <v>0</v>
      </c>
      <c r="N46" s="39">
        <v>2523030</v>
      </c>
    </row>
    <row r="47" spans="1:14" ht="11.25">
      <c r="A47" s="106"/>
      <c r="B47" s="108"/>
      <c r="C47" s="110"/>
      <c r="D47" s="108"/>
      <c r="E47" s="36" t="s">
        <v>35</v>
      </c>
      <c r="F47" s="36" t="s">
        <v>8</v>
      </c>
      <c r="G47" s="37">
        <v>6474000</v>
      </c>
      <c r="H47" s="37">
        <v>0</v>
      </c>
      <c r="I47" s="37">
        <v>0</v>
      </c>
      <c r="J47" s="38">
        <v>0</v>
      </c>
      <c r="K47" s="38">
        <v>0</v>
      </c>
      <c r="L47" s="39">
        <v>3237000</v>
      </c>
      <c r="M47" s="39">
        <v>3237000</v>
      </c>
      <c r="N47" s="39">
        <v>0</v>
      </c>
    </row>
    <row r="48" spans="1:14" ht="11.25">
      <c r="A48" s="107"/>
      <c r="B48" s="108"/>
      <c r="C48" s="111"/>
      <c r="D48" s="108"/>
      <c r="E48" s="36" t="s">
        <v>35</v>
      </c>
      <c r="F48" s="36" t="s">
        <v>24</v>
      </c>
      <c r="G48" s="37">
        <v>3520000</v>
      </c>
      <c r="H48" s="37">
        <v>0</v>
      </c>
      <c r="I48" s="37">
        <v>0</v>
      </c>
      <c r="J48" s="38">
        <v>0</v>
      </c>
      <c r="K48" s="38">
        <v>0</v>
      </c>
      <c r="L48" s="39">
        <v>1760000</v>
      </c>
      <c r="M48" s="39">
        <v>1760000</v>
      </c>
      <c r="N48" s="39">
        <v>0</v>
      </c>
    </row>
    <row r="49" spans="1:14" s="43" customFormat="1" ht="11.25">
      <c r="A49" s="100" t="s">
        <v>9</v>
      </c>
      <c r="B49" s="100"/>
      <c r="C49" s="100"/>
      <c r="D49" s="100"/>
      <c r="E49" s="100"/>
      <c r="F49" s="100"/>
      <c r="G49" s="40">
        <f aca="true" t="shared" si="15" ref="G49:N49">SUM(G46:G48)</f>
        <v>12517030</v>
      </c>
      <c r="H49" s="40">
        <f t="shared" si="15"/>
        <v>0</v>
      </c>
      <c r="I49" s="40">
        <f t="shared" si="15"/>
        <v>0</v>
      </c>
      <c r="J49" s="41">
        <f t="shared" si="15"/>
        <v>0</v>
      </c>
      <c r="K49" s="41">
        <f t="shared" si="15"/>
        <v>0</v>
      </c>
      <c r="L49" s="42">
        <f t="shared" si="15"/>
        <v>4997000</v>
      </c>
      <c r="M49" s="42">
        <f t="shared" si="15"/>
        <v>4997000</v>
      </c>
      <c r="N49" s="42">
        <f t="shared" si="15"/>
        <v>2523030</v>
      </c>
    </row>
    <row r="50" spans="1:14" ht="16.5" customHeight="1">
      <c r="A50" s="89">
        <v>2136</v>
      </c>
      <c r="B50" s="89" t="s">
        <v>41</v>
      </c>
      <c r="C50" s="44" t="s">
        <v>182</v>
      </c>
      <c r="D50" s="89" t="s">
        <v>32</v>
      </c>
      <c r="E50" s="36" t="s">
        <v>31</v>
      </c>
      <c r="F50" s="36" t="s">
        <v>26</v>
      </c>
      <c r="G50" s="37">
        <v>21770000</v>
      </c>
      <c r="H50" s="37">
        <v>3770000</v>
      </c>
      <c r="I50" s="37">
        <v>5000000</v>
      </c>
      <c r="J50" s="38">
        <v>0</v>
      </c>
      <c r="K50" s="38">
        <v>5000000</v>
      </c>
      <c r="L50" s="39">
        <v>6000000</v>
      </c>
      <c r="M50" s="39">
        <v>7000000</v>
      </c>
      <c r="N50" s="39">
        <v>0</v>
      </c>
    </row>
    <row r="51" spans="1:14" s="43" customFormat="1" ht="11.25">
      <c r="A51" s="100" t="s">
        <v>9</v>
      </c>
      <c r="B51" s="100"/>
      <c r="C51" s="100"/>
      <c r="D51" s="100"/>
      <c r="E51" s="100"/>
      <c r="F51" s="100"/>
      <c r="G51" s="40">
        <f aca="true" t="shared" si="16" ref="G51:N51">SUM(G50)</f>
        <v>21770000</v>
      </c>
      <c r="H51" s="40">
        <f t="shared" si="16"/>
        <v>3770000</v>
      </c>
      <c r="I51" s="40">
        <f t="shared" si="16"/>
        <v>5000000</v>
      </c>
      <c r="J51" s="41">
        <f t="shared" si="16"/>
        <v>0</v>
      </c>
      <c r="K51" s="41">
        <f t="shared" si="16"/>
        <v>5000000</v>
      </c>
      <c r="L51" s="42">
        <f t="shared" si="16"/>
        <v>6000000</v>
      </c>
      <c r="M51" s="42">
        <f t="shared" si="16"/>
        <v>7000000</v>
      </c>
      <c r="N51" s="42">
        <f t="shared" si="16"/>
        <v>0</v>
      </c>
    </row>
    <row r="52" spans="1:14" ht="22.5">
      <c r="A52" s="89">
        <v>2130</v>
      </c>
      <c r="B52" s="89" t="s">
        <v>178</v>
      </c>
      <c r="C52" s="44" t="s">
        <v>182</v>
      </c>
      <c r="D52" s="89" t="s">
        <v>32</v>
      </c>
      <c r="E52" s="36" t="s">
        <v>31</v>
      </c>
      <c r="F52" s="36" t="s">
        <v>26</v>
      </c>
      <c r="G52" s="37">
        <v>30000000</v>
      </c>
      <c r="H52" s="37">
        <v>1000000</v>
      </c>
      <c r="I52" s="37">
        <v>3000000</v>
      </c>
      <c r="J52" s="38">
        <v>1000000</v>
      </c>
      <c r="K52" s="38">
        <v>2000000</v>
      </c>
      <c r="L52" s="39">
        <v>7500000</v>
      </c>
      <c r="M52" s="39">
        <v>8850000</v>
      </c>
      <c r="N52" s="39">
        <v>1150000</v>
      </c>
    </row>
    <row r="53" spans="1:14" s="43" customFormat="1" ht="11.25">
      <c r="A53" s="100" t="s">
        <v>9</v>
      </c>
      <c r="B53" s="100"/>
      <c r="C53" s="100"/>
      <c r="D53" s="100"/>
      <c r="E53" s="100"/>
      <c r="F53" s="100"/>
      <c r="G53" s="40">
        <f aca="true" t="shared" si="17" ref="G53:N53">SUM(G52)</f>
        <v>30000000</v>
      </c>
      <c r="H53" s="40">
        <f t="shared" si="17"/>
        <v>1000000</v>
      </c>
      <c r="I53" s="40">
        <f t="shared" si="17"/>
        <v>3000000</v>
      </c>
      <c r="J53" s="41">
        <f t="shared" si="17"/>
        <v>1000000</v>
      </c>
      <c r="K53" s="41">
        <f t="shared" si="17"/>
        <v>2000000</v>
      </c>
      <c r="L53" s="42">
        <f t="shared" si="17"/>
        <v>7500000</v>
      </c>
      <c r="M53" s="42">
        <f t="shared" si="17"/>
        <v>8850000</v>
      </c>
      <c r="N53" s="42">
        <f t="shared" si="17"/>
        <v>1150000</v>
      </c>
    </row>
    <row r="54" spans="1:14" ht="15.75" customHeight="1">
      <c r="A54" s="89">
        <v>2131</v>
      </c>
      <c r="B54" s="89" t="s">
        <v>176</v>
      </c>
      <c r="C54" s="44" t="s">
        <v>182</v>
      </c>
      <c r="D54" s="89" t="s">
        <v>32</v>
      </c>
      <c r="E54" s="36" t="s">
        <v>31</v>
      </c>
      <c r="F54" s="36" t="s">
        <v>26</v>
      </c>
      <c r="G54" s="37">
        <v>7000000</v>
      </c>
      <c r="H54" s="37">
        <v>0</v>
      </c>
      <c r="I54" s="37">
        <v>1000000</v>
      </c>
      <c r="J54" s="38">
        <v>0</v>
      </c>
      <c r="K54" s="38">
        <v>1000000</v>
      </c>
      <c r="L54" s="39">
        <v>2000000</v>
      </c>
      <c r="M54" s="39">
        <v>4000000</v>
      </c>
      <c r="N54" s="39">
        <v>0</v>
      </c>
    </row>
    <row r="55" spans="1:14" s="43" customFormat="1" ht="11.25">
      <c r="A55" s="118" t="s">
        <v>9</v>
      </c>
      <c r="B55" s="119"/>
      <c r="C55" s="119"/>
      <c r="D55" s="119"/>
      <c r="E55" s="119"/>
      <c r="F55" s="120"/>
      <c r="G55" s="40">
        <f aca="true" t="shared" si="18" ref="G55:N55">SUM(G54)</f>
        <v>7000000</v>
      </c>
      <c r="H55" s="40">
        <f t="shared" si="18"/>
        <v>0</v>
      </c>
      <c r="I55" s="40">
        <f t="shared" si="18"/>
        <v>1000000</v>
      </c>
      <c r="J55" s="41">
        <f t="shared" si="18"/>
        <v>0</v>
      </c>
      <c r="K55" s="41">
        <f t="shared" si="18"/>
        <v>1000000</v>
      </c>
      <c r="L55" s="42">
        <f t="shared" si="18"/>
        <v>2000000</v>
      </c>
      <c r="M55" s="42">
        <f t="shared" si="18"/>
        <v>4000000</v>
      </c>
      <c r="N55" s="42">
        <f t="shared" si="18"/>
        <v>0</v>
      </c>
    </row>
    <row r="56" spans="1:14" ht="18.75" customHeight="1">
      <c r="A56" s="89">
        <v>366</v>
      </c>
      <c r="B56" s="89" t="s">
        <v>42</v>
      </c>
      <c r="C56" s="44" t="s">
        <v>182</v>
      </c>
      <c r="D56" s="89" t="s">
        <v>33</v>
      </c>
      <c r="E56" s="36" t="s">
        <v>36</v>
      </c>
      <c r="F56" s="36" t="s">
        <v>26</v>
      </c>
      <c r="G56" s="37">
        <v>2363000</v>
      </c>
      <c r="H56" s="37">
        <v>2363000</v>
      </c>
      <c r="I56" s="37">
        <v>787667</v>
      </c>
      <c r="J56" s="38">
        <v>0</v>
      </c>
      <c r="K56" s="38">
        <v>0</v>
      </c>
      <c r="L56" s="39">
        <v>0</v>
      </c>
      <c r="M56" s="39">
        <v>0</v>
      </c>
      <c r="N56" s="39">
        <v>0</v>
      </c>
    </row>
    <row r="57" spans="1:14" s="64" customFormat="1" ht="11.25">
      <c r="A57" s="117" t="s">
        <v>9</v>
      </c>
      <c r="B57" s="117"/>
      <c r="C57" s="117"/>
      <c r="D57" s="117"/>
      <c r="E57" s="117"/>
      <c r="F57" s="117"/>
      <c r="G57" s="61">
        <f aca="true" t="shared" si="19" ref="G57:N57">SUM(G56)</f>
        <v>2363000</v>
      </c>
      <c r="H57" s="61">
        <f t="shared" si="19"/>
        <v>2363000</v>
      </c>
      <c r="I57" s="61">
        <f t="shared" si="19"/>
        <v>787667</v>
      </c>
      <c r="J57" s="62">
        <f t="shared" si="19"/>
        <v>0</v>
      </c>
      <c r="K57" s="62">
        <f t="shared" si="19"/>
        <v>0</v>
      </c>
      <c r="L57" s="63">
        <f t="shared" si="19"/>
        <v>0</v>
      </c>
      <c r="M57" s="63">
        <f t="shared" si="19"/>
        <v>0</v>
      </c>
      <c r="N57" s="63">
        <f t="shared" si="19"/>
        <v>0</v>
      </c>
    </row>
    <row r="58" spans="1:14" ht="19.5" customHeight="1">
      <c r="A58" s="89">
        <v>2269</v>
      </c>
      <c r="B58" s="89" t="s">
        <v>43</v>
      </c>
      <c r="C58" s="44" t="s">
        <v>182</v>
      </c>
      <c r="D58" s="89" t="s">
        <v>32</v>
      </c>
      <c r="E58" s="36" t="s">
        <v>31</v>
      </c>
      <c r="F58" s="36" t="s">
        <v>26</v>
      </c>
      <c r="G58" s="37">
        <v>117200000</v>
      </c>
      <c r="H58" s="37">
        <v>2900000</v>
      </c>
      <c r="I58" s="37">
        <v>14000000</v>
      </c>
      <c r="J58" s="38">
        <v>0</v>
      </c>
      <c r="K58" s="38">
        <v>14000000</v>
      </c>
      <c r="L58" s="39">
        <v>41600000</v>
      </c>
      <c r="M58" s="39">
        <v>58700000</v>
      </c>
      <c r="N58" s="39">
        <v>0</v>
      </c>
    </row>
    <row r="59" spans="1:14" s="43" customFormat="1" ht="11.25">
      <c r="A59" s="100" t="s">
        <v>9</v>
      </c>
      <c r="B59" s="100"/>
      <c r="C59" s="100"/>
      <c r="D59" s="100"/>
      <c r="E59" s="100"/>
      <c r="F59" s="100"/>
      <c r="G59" s="40">
        <f aca="true" t="shared" si="20" ref="G59:N59">SUM(G58)</f>
        <v>117200000</v>
      </c>
      <c r="H59" s="40">
        <f t="shared" si="20"/>
        <v>2900000</v>
      </c>
      <c r="I59" s="40">
        <f t="shared" si="20"/>
        <v>14000000</v>
      </c>
      <c r="J59" s="41">
        <f t="shared" si="20"/>
        <v>0</v>
      </c>
      <c r="K59" s="41">
        <f t="shared" si="20"/>
        <v>14000000</v>
      </c>
      <c r="L59" s="42">
        <f t="shared" si="20"/>
        <v>41600000</v>
      </c>
      <c r="M59" s="42">
        <f t="shared" si="20"/>
        <v>58700000</v>
      </c>
      <c r="N59" s="42">
        <f t="shared" si="20"/>
        <v>0</v>
      </c>
    </row>
    <row r="60" spans="1:14" ht="15.75" customHeight="1">
      <c r="A60" s="105">
        <v>1216</v>
      </c>
      <c r="B60" s="108" t="s">
        <v>44</v>
      </c>
      <c r="C60" s="109" t="s">
        <v>182</v>
      </c>
      <c r="D60" s="108" t="s">
        <v>33</v>
      </c>
      <c r="E60" s="36" t="s">
        <v>36</v>
      </c>
      <c r="F60" s="36" t="s">
        <v>26</v>
      </c>
      <c r="G60" s="37">
        <v>11735000</v>
      </c>
      <c r="H60" s="37">
        <v>456000</v>
      </c>
      <c r="I60" s="37">
        <v>0</v>
      </c>
      <c r="J60" s="38">
        <v>0</v>
      </c>
      <c r="K60" s="38">
        <v>0</v>
      </c>
      <c r="L60" s="56">
        <v>0</v>
      </c>
      <c r="M60" s="39">
        <v>5639585</v>
      </c>
      <c r="N60" s="39">
        <v>5639585</v>
      </c>
    </row>
    <row r="61" spans="1:14" ht="11.25">
      <c r="A61" s="106"/>
      <c r="B61" s="108"/>
      <c r="C61" s="110"/>
      <c r="D61" s="108"/>
      <c r="E61" s="36" t="s">
        <v>35</v>
      </c>
      <c r="F61" s="36" t="s">
        <v>8</v>
      </c>
      <c r="G61" s="37">
        <v>138864000</v>
      </c>
      <c r="H61" s="37">
        <v>0</v>
      </c>
      <c r="I61" s="37">
        <v>34541940</v>
      </c>
      <c r="J61" s="38">
        <v>0</v>
      </c>
      <c r="K61" s="38">
        <v>34541940</v>
      </c>
      <c r="L61" s="39">
        <v>104322060</v>
      </c>
      <c r="M61" s="39">
        <v>0</v>
      </c>
      <c r="N61" s="39">
        <v>0</v>
      </c>
    </row>
    <row r="62" spans="1:14" ht="11.25">
      <c r="A62" s="107"/>
      <c r="B62" s="108"/>
      <c r="C62" s="111"/>
      <c r="D62" s="108"/>
      <c r="E62" s="36" t="s">
        <v>35</v>
      </c>
      <c r="F62" s="36" t="s">
        <v>24</v>
      </c>
      <c r="G62" s="37">
        <v>1956000</v>
      </c>
      <c r="H62" s="37">
        <v>962000</v>
      </c>
      <c r="I62" s="37">
        <v>663000</v>
      </c>
      <c r="J62" s="38">
        <v>0</v>
      </c>
      <c r="K62" s="38">
        <v>663000</v>
      </c>
      <c r="L62" s="39">
        <v>331000</v>
      </c>
      <c r="M62" s="39">
        <v>0</v>
      </c>
      <c r="N62" s="39">
        <v>0</v>
      </c>
    </row>
    <row r="63" spans="1:14" s="43" customFormat="1" ht="11.25">
      <c r="A63" s="100" t="s">
        <v>9</v>
      </c>
      <c r="B63" s="100"/>
      <c r="C63" s="100"/>
      <c r="D63" s="100"/>
      <c r="E63" s="100"/>
      <c r="F63" s="100"/>
      <c r="G63" s="40">
        <f aca="true" t="shared" si="21" ref="G63:N63">SUM(G60:G62)</f>
        <v>152555000</v>
      </c>
      <c r="H63" s="40">
        <f t="shared" si="21"/>
        <v>1418000</v>
      </c>
      <c r="I63" s="40">
        <f t="shared" si="21"/>
        <v>35204940</v>
      </c>
      <c r="J63" s="41">
        <f t="shared" si="21"/>
        <v>0</v>
      </c>
      <c r="K63" s="41">
        <f t="shared" si="21"/>
        <v>35204940</v>
      </c>
      <c r="L63" s="42">
        <f t="shared" si="21"/>
        <v>104653060</v>
      </c>
      <c r="M63" s="42">
        <f t="shared" si="21"/>
        <v>5639585</v>
      </c>
      <c r="N63" s="42">
        <f t="shared" si="21"/>
        <v>5639585</v>
      </c>
    </row>
    <row r="64" spans="1:14" ht="13.5" customHeight="1">
      <c r="A64" s="89">
        <v>2128</v>
      </c>
      <c r="B64" s="87" t="s">
        <v>168</v>
      </c>
      <c r="C64" s="90" t="s">
        <v>182</v>
      </c>
      <c r="D64" s="87" t="s">
        <v>32</v>
      </c>
      <c r="E64" s="36" t="s">
        <v>36</v>
      </c>
      <c r="F64" s="36" t="s">
        <v>26</v>
      </c>
      <c r="G64" s="37">
        <v>26200000</v>
      </c>
      <c r="H64" s="37">
        <v>1770000</v>
      </c>
      <c r="I64" s="37">
        <v>7800000</v>
      </c>
      <c r="J64" s="38">
        <v>0</v>
      </c>
      <c r="K64" s="38">
        <v>5800000</v>
      </c>
      <c r="L64" s="39">
        <v>10830000</v>
      </c>
      <c r="M64" s="39">
        <v>0</v>
      </c>
      <c r="N64" s="39">
        <v>0</v>
      </c>
    </row>
    <row r="65" spans="1:14" s="43" customFormat="1" ht="11.25">
      <c r="A65" s="100" t="s">
        <v>9</v>
      </c>
      <c r="B65" s="100"/>
      <c r="C65" s="100"/>
      <c r="D65" s="100"/>
      <c r="E65" s="100"/>
      <c r="F65" s="100"/>
      <c r="G65" s="40">
        <f aca="true" t="shared" si="22" ref="G65:N65">SUM(G64)</f>
        <v>26200000</v>
      </c>
      <c r="H65" s="40">
        <f t="shared" si="22"/>
        <v>1770000</v>
      </c>
      <c r="I65" s="40">
        <f t="shared" si="22"/>
        <v>7800000</v>
      </c>
      <c r="J65" s="41">
        <f t="shared" si="22"/>
        <v>0</v>
      </c>
      <c r="K65" s="41">
        <f t="shared" si="22"/>
        <v>5800000</v>
      </c>
      <c r="L65" s="42">
        <f t="shared" si="22"/>
        <v>10830000</v>
      </c>
      <c r="M65" s="42">
        <f t="shared" si="22"/>
        <v>0</v>
      </c>
      <c r="N65" s="42">
        <f t="shared" si="22"/>
        <v>0</v>
      </c>
    </row>
    <row r="66" spans="1:14" ht="16.5" customHeight="1">
      <c r="A66" s="105">
        <v>2570</v>
      </c>
      <c r="B66" s="108" t="s">
        <v>169</v>
      </c>
      <c r="C66" s="109" t="s">
        <v>182</v>
      </c>
      <c r="D66" s="108" t="s">
        <v>32</v>
      </c>
      <c r="E66" s="36" t="s">
        <v>31</v>
      </c>
      <c r="F66" s="36" t="s">
        <v>26</v>
      </c>
      <c r="G66" s="37">
        <v>12830000</v>
      </c>
      <c r="H66" s="37">
        <v>82000</v>
      </c>
      <c r="I66" s="37">
        <v>139000</v>
      </c>
      <c r="J66" s="38">
        <v>0</v>
      </c>
      <c r="K66" s="38">
        <v>139000</v>
      </c>
      <c r="L66" s="39">
        <v>0</v>
      </c>
      <c r="M66" s="39">
        <v>0</v>
      </c>
      <c r="N66" s="39">
        <v>0</v>
      </c>
    </row>
    <row r="67" spans="1:14" ht="11.25">
      <c r="A67" s="106"/>
      <c r="B67" s="108"/>
      <c r="C67" s="110"/>
      <c r="D67" s="108"/>
      <c r="E67" s="36" t="s">
        <v>35</v>
      </c>
      <c r="F67" s="36" t="s">
        <v>24</v>
      </c>
      <c r="G67" s="37">
        <v>1250000</v>
      </c>
      <c r="H67" s="37">
        <v>449000</v>
      </c>
      <c r="I67" s="37">
        <v>1001000</v>
      </c>
      <c r="J67" s="38">
        <v>200000</v>
      </c>
      <c r="K67" s="38">
        <v>801000</v>
      </c>
      <c r="L67" s="39"/>
      <c r="M67" s="39"/>
      <c r="N67" s="39"/>
    </row>
    <row r="68" spans="1:14" ht="11.25">
      <c r="A68" s="107"/>
      <c r="B68" s="108"/>
      <c r="C68" s="111"/>
      <c r="D68" s="108"/>
      <c r="E68" s="36" t="s">
        <v>35</v>
      </c>
      <c r="F68" s="36" t="s">
        <v>8</v>
      </c>
      <c r="G68" s="37">
        <v>50070000</v>
      </c>
      <c r="H68" s="37">
        <v>0</v>
      </c>
      <c r="I68" s="37">
        <v>0</v>
      </c>
      <c r="J68" s="38">
        <v>0</v>
      </c>
      <c r="K68" s="38">
        <v>0</v>
      </c>
      <c r="L68" s="39">
        <v>3000000</v>
      </c>
      <c r="M68" s="39">
        <v>15000000</v>
      </c>
      <c r="N68" s="39">
        <v>15000000</v>
      </c>
    </row>
    <row r="69" spans="1:14" s="43" customFormat="1" ht="11.25">
      <c r="A69" s="100" t="s">
        <v>9</v>
      </c>
      <c r="B69" s="100"/>
      <c r="C69" s="100"/>
      <c r="D69" s="100"/>
      <c r="E69" s="100"/>
      <c r="F69" s="100"/>
      <c r="G69" s="40">
        <f aca="true" t="shared" si="23" ref="G69:N69">SUM(G66:G68)</f>
        <v>64150000</v>
      </c>
      <c r="H69" s="40">
        <f t="shared" si="23"/>
        <v>531000</v>
      </c>
      <c r="I69" s="40">
        <f t="shared" si="23"/>
        <v>1140000</v>
      </c>
      <c r="J69" s="41">
        <f t="shared" si="23"/>
        <v>200000</v>
      </c>
      <c r="K69" s="41">
        <f t="shared" si="23"/>
        <v>940000</v>
      </c>
      <c r="L69" s="42">
        <f t="shared" si="23"/>
        <v>3000000</v>
      </c>
      <c r="M69" s="42">
        <f t="shared" si="23"/>
        <v>15000000</v>
      </c>
      <c r="N69" s="42">
        <f t="shared" si="23"/>
        <v>15000000</v>
      </c>
    </row>
    <row r="70" spans="1:14" ht="14.25" customHeight="1">
      <c r="A70" s="105">
        <v>2127</v>
      </c>
      <c r="B70" s="108" t="s">
        <v>170</v>
      </c>
      <c r="C70" s="109" t="s">
        <v>182</v>
      </c>
      <c r="D70" s="108" t="s">
        <v>32</v>
      </c>
      <c r="E70" s="36" t="s">
        <v>31</v>
      </c>
      <c r="F70" s="36" t="s">
        <v>26</v>
      </c>
      <c r="G70" s="37">
        <v>1200000</v>
      </c>
      <c r="H70" s="37">
        <v>147700</v>
      </c>
      <c r="I70" s="37">
        <v>290700</v>
      </c>
      <c r="J70" s="38">
        <v>115700</v>
      </c>
      <c r="K70" s="38">
        <v>175000</v>
      </c>
      <c r="L70" s="39">
        <v>100000</v>
      </c>
      <c r="M70" s="39">
        <v>784300</v>
      </c>
      <c r="N70" s="39">
        <v>0</v>
      </c>
    </row>
    <row r="71" spans="1:14" ht="11.25">
      <c r="A71" s="107"/>
      <c r="B71" s="108"/>
      <c r="C71" s="111"/>
      <c r="D71" s="108"/>
      <c r="E71" s="36" t="s">
        <v>12</v>
      </c>
      <c r="F71" s="36" t="s">
        <v>24</v>
      </c>
      <c r="G71" s="37">
        <v>2000000</v>
      </c>
      <c r="H71" s="37">
        <v>0</v>
      </c>
      <c r="I71" s="37">
        <v>1000000</v>
      </c>
      <c r="J71" s="38">
        <v>0</v>
      </c>
      <c r="K71" s="38">
        <v>1000000</v>
      </c>
      <c r="L71" s="39">
        <v>1000000</v>
      </c>
      <c r="M71" s="39">
        <v>0</v>
      </c>
      <c r="N71" s="39">
        <v>0</v>
      </c>
    </row>
    <row r="72" spans="1:14" s="43" customFormat="1" ht="11.25">
      <c r="A72" s="100" t="s">
        <v>9</v>
      </c>
      <c r="B72" s="100"/>
      <c r="C72" s="100"/>
      <c r="D72" s="100"/>
      <c r="E72" s="100"/>
      <c r="F72" s="100"/>
      <c r="G72" s="40">
        <f aca="true" t="shared" si="24" ref="G72:N72">SUM(G70:G71)</f>
        <v>3200000</v>
      </c>
      <c r="H72" s="40">
        <f t="shared" si="24"/>
        <v>147700</v>
      </c>
      <c r="I72" s="40">
        <f t="shared" si="24"/>
        <v>1290700</v>
      </c>
      <c r="J72" s="41">
        <f t="shared" si="24"/>
        <v>115700</v>
      </c>
      <c r="K72" s="41">
        <f t="shared" si="24"/>
        <v>1175000</v>
      </c>
      <c r="L72" s="42">
        <f t="shared" si="24"/>
        <v>1100000</v>
      </c>
      <c r="M72" s="42">
        <f t="shared" si="24"/>
        <v>784300</v>
      </c>
      <c r="N72" s="42">
        <f t="shared" si="24"/>
        <v>0</v>
      </c>
    </row>
    <row r="73" spans="1:14" s="43" customFormat="1" ht="11.25">
      <c r="A73" s="101" t="s">
        <v>45</v>
      </c>
      <c r="B73" s="101"/>
      <c r="C73" s="101"/>
      <c r="D73" s="101"/>
      <c r="E73" s="101"/>
      <c r="F73" s="101"/>
      <c r="G73" s="48">
        <f aca="true" t="shared" si="25" ref="G73:N73">G18+G20+G23+G25+G29+G31+G33+G37+G40+G43+G45+G49+G51+G53+G55+G57+G59+G63+G65+G69+G72</f>
        <v>761605194</v>
      </c>
      <c r="H73" s="48">
        <f t="shared" si="25"/>
        <v>180063585</v>
      </c>
      <c r="I73" s="48">
        <f t="shared" si="25"/>
        <v>221151597</v>
      </c>
      <c r="J73" s="48">
        <f t="shared" si="25"/>
        <v>32777411</v>
      </c>
      <c r="K73" s="48">
        <f t="shared" si="25"/>
        <v>136554805</v>
      </c>
      <c r="L73" s="48">
        <f t="shared" si="25"/>
        <v>237393114</v>
      </c>
      <c r="M73" s="48">
        <f t="shared" si="25"/>
        <v>150309926</v>
      </c>
      <c r="N73" s="48">
        <f t="shared" si="25"/>
        <v>35768661</v>
      </c>
    </row>
    <row r="74" spans="1:14" ht="11.25">
      <c r="A74" s="114" t="s">
        <v>46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6"/>
    </row>
    <row r="75" spans="1:14" ht="11.25">
      <c r="A75" s="105">
        <v>235</v>
      </c>
      <c r="B75" s="108" t="s">
        <v>47</v>
      </c>
      <c r="C75" s="109" t="s">
        <v>182</v>
      </c>
      <c r="D75" s="108" t="s">
        <v>48</v>
      </c>
      <c r="E75" s="36" t="s">
        <v>18</v>
      </c>
      <c r="F75" s="36" t="s">
        <v>8</v>
      </c>
      <c r="G75" s="37">
        <v>18287011</v>
      </c>
      <c r="H75" s="37">
        <v>860390</v>
      </c>
      <c r="I75" s="37">
        <v>2347000</v>
      </c>
      <c r="J75" s="38">
        <v>222768</v>
      </c>
      <c r="K75" s="38">
        <v>2124232</v>
      </c>
      <c r="L75" s="39">
        <v>4644484</v>
      </c>
      <c r="M75" s="39">
        <v>10657894</v>
      </c>
      <c r="N75" s="39">
        <v>0</v>
      </c>
    </row>
    <row r="76" spans="1:14" ht="11.25">
      <c r="A76" s="106"/>
      <c r="B76" s="108"/>
      <c r="C76" s="110"/>
      <c r="D76" s="108"/>
      <c r="E76" s="36" t="s">
        <v>12</v>
      </c>
      <c r="F76" s="36" t="s">
        <v>8</v>
      </c>
      <c r="G76" s="37">
        <v>12381000</v>
      </c>
      <c r="H76" s="37">
        <v>3557798</v>
      </c>
      <c r="I76" s="37">
        <v>2814000</v>
      </c>
      <c r="J76" s="38">
        <v>750450</v>
      </c>
      <c r="K76" s="38">
        <v>2063550</v>
      </c>
      <c r="L76" s="39">
        <v>4293000</v>
      </c>
      <c r="M76" s="39">
        <v>2651760</v>
      </c>
      <c r="N76" s="39">
        <v>0</v>
      </c>
    </row>
    <row r="77" spans="1:14" ht="11.25">
      <c r="A77" s="106"/>
      <c r="B77" s="108"/>
      <c r="C77" s="110"/>
      <c r="D77" s="108"/>
      <c r="E77" s="36" t="s">
        <v>117</v>
      </c>
      <c r="F77" s="36" t="s">
        <v>24</v>
      </c>
      <c r="G77" s="37">
        <v>4586700</v>
      </c>
      <c r="H77" s="37">
        <v>0</v>
      </c>
      <c r="I77" s="37">
        <v>450000</v>
      </c>
      <c r="J77" s="38">
        <v>0</v>
      </c>
      <c r="K77" s="38">
        <v>450000</v>
      </c>
      <c r="L77" s="39">
        <v>3200000</v>
      </c>
      <c r="M77" s="39">
        <v>936700</v>
      </c>
      <c r="N77" s="39"/>
    </row>
    <row r="78" spans="1:14" ht="11.25">
      <c r="A78" s="107"/>
      <c r="B78" s="108"/>
      <c r="C78" s="111"/>
      <c r="D78" s="108"/>
      <c r="E78" s="36" t="s">
        <v>15</v>
      </c>
      <c r="F78" s="36" t="s">
        <v>14</v>
      </c>
      <c r="G78" s="37">
        <v>2541000</v>
      </c>
      <c r="H78" s="37">
        <v>327488</v>
      </c>
      <c r="I78" s="37">
        <v>489000</v>
      </c>
      <c r="J78" s="38">
        <v>44325</v>
      </c>
      <c r="K78" s="38">
        <v>0</v>
      </c>
      <c r="L78" s="39">
        <v>490000</v>
      </c>
      <c r="M78" s="39">
        <v>1832360</v>
      </c>
      <c r="N78" s="39">
        <v>0</v>
      </c>
    </row>
    <row r="79" spans="1:14" s="43" customFormat="1" ht="11.25">
      <c r="A79" s="113" t="s">
        <v>9</v>
      </c>
      <c r="B79" s="113"/>
      <c r="C79" s="113"/>
      <c r="D79" s="113"/>
      <c r="E79" s="113"/>
      <c r="F79" s="113"/>
      <c r="G79" s="40">
        <f aca="true" t="shared" si="26" ref="G79:N79">SUM(G75:G78)</f>
        <v>37795711</v>
      </c>
      <c r="H79" s="40">
        <f t="shared" si="26"/>
        <v>4745676</v>
      </c>
      <c r="I79" s="40">
        <f t="shared" si="26"/>
        <v>6100000</v>
      </c>
      <c r="J79" s="41">
        <f t="shared" si="26"/>
        <v>1017543</v>
      </c>
      <c r="K79" s="41">
        <f t="shared" si="26"/>
        <v>4637782</v>
      </c>
      <c r="L79" s="42">
        <f t="shared" si="26"/>
        <v>12627484</v>
      </c>
      <c r="M79" s="42">
        <f t="shared" si="26"/>
        <v>16078714</v>
      </c>
      <c r="N79" s="42">
        <f t="shared" si="26"/>
        <v>0</v>
      </c>
    </row>
    <row r="80" spans="1:14" ht="15.75">
      <c r="A80" s="89">
        <v>388</v>
      </c>
      <c r="B80" s="87" t="s">
        <v>167</v>
      </c>
      <c r="C80" s="90" t="s">
        <v>182</v>
      </c>
      <c r="D80" s="87" t="s">
        <v>48</v>
      </c>
      <c r="E80" s="36" t="s">
        <v>12</v>
      </c>
      <c r="F80" s="36" t="s">
        <v>8</v>
      </c>
      <c r="G80" s="37">
        <v>2380000</v>
      </c>
      <c r="H80" s="37">
        <v>181180</v>
      </c>
      <c r="I80" s="37">
        <v>1400000</v>
      </c>
      <c r="J80" s="38">
        <v>181180</v>
      </c>
      <c r="K80" s="38">
        <v>1218820</v>
      </c>
      <c r="L80" s="39">
        <v>375000</v>
      </c>
      <c r="M80" s="39">
        <v>0</v>
      </c>
      <c r="N80" s="39">
        <v>0</v>
      </c>
    </row>
    <row r="81" spans="1:14" s="43" customFormat="1" ht="11.25">
      <c r="A81" s="113" t="s">
        <v>9</v>
      </c>
      <c r="B81" s="113"/>
      <c r="C81" s="113"/>
      <c r="D81" s="113"/>
      <c r="E81" s="113"/>
      <c r="F81" s="113"/>
      <c r="G81" s="40">
        <f aca="true" t="shared" si="27" ref="G81:N81">SUM(G80)</f>
        <v>2380000</v>
      </c>
      <c r="H81" s="40">
        <f t="shared" si="27"/>
        <v>181180</v>
      </c>
      <c r="I81" s="40">
        <f t="shared" si="27"/>
        <v>1400000</v>
      </c>
      <c r="J81" s="41">
        <f t="shared" si="27"/>
        <v>181180</v>
      </c>
      <c r="K81" s="41">
        <f t="shared" si="27"/>
        <v>1218820</v>
      </c>
      <c r="L81" s="42">
        <f t="shared" si="27"/>
        <v>375000</v>
      </c>
      <c r="M81" s="42">
        <f t="shared" si="27"/>
        <v>0</v>
      </c>
      <c r="N81" s="42">
        <f t="shared" si="27"/>
        <v>0</v>
      </c>
    </row>
    <row r="82" spans="1:14" s="43" customFormat="1" ht="11.25">
      <c r="A82" s="101" t="s">
        <v>49</v>
      </c>
      <c r="B82" s="101"/>
      <c r="C82" s="101"/>
      <c r="D82" s="101"/>
      <c r="E82" s="101"/>
      <c r="F82" s="101"/>
      <c r="G82" s="48">
        <f>G79+G81</f>
        <v>40175711</v>
      </c>
      <c r="H82" s="48">
        <f aca="true" t="shared" si="28" ref="H82:N82">H79+H81</f>
        <v>4926856</v>
      </c>
      <c r="I82" s="48">
        <f t="shared" si="28"/>
        <v>7500000</v>
      </c>
      <c r="J82" s="49">
        <f t="shared" si="28"/>
        <v>1198723</v>
      </c>
      <c r="K82" s="49">
        <f t="shared" si="28"/>
        <v>5856602</v>
      </c>
      <c r="L82" s="50">
        <f t="shared" si="28"/>
        <v>13002484</v>
      </c>
      <c r="M82" s="50">
        <f t="shared" si="28"/>
        <v>16078714</v>
      </c>
      <c r="N82" s="50">
        <f t="shared" si="28"/>
        <v>0</v>
      </c>
    </row>
    <row r="83" spans="1:14" ht="11.25">
      <c r="A83" s="114" t="s">
        <v>50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6"/>
    </row>
    <row r="84" spans="1:14" ht="11.25">
      <c r="A84" s="105">
        <v>1042</v>
      </c>
      <c r="B84" s="108" t="s">
        <v>51</v>
      </c>
      <c r="C84" s="109" t="s">
        <v>182</v>
      </c>
      <c r="D84" s="108" t="s">
        <v>52</v>
      </c>
      <c r="E84" s="36" t="s">
        <v>15</v>
      </c>
      <c r="F84" s="36" t="s">
        <v>14</v>
      </c>
      <c r="G84" s="37">
        <v>2440529</v>
      </c>
      <c r="H84" s="37">
        <v>1544619</v>
      </c>
      <c r="I84" s="37">
        <v>766841</v>
      </c>
      <c r="J84" s="38">
        <v>328749</v>
      </c>
      <c r="K84" s="38">
        <v>438092</v>
      </c>
      <c r="L84" s="39">
        <v>312689</v>
      </c>
      <c r="M84" s="39">
        <v>0</v>
      </c>
      <c r="N84" s="39">
        <v>0</v>
      </c>
    </row>
    <row r="85" spans="1:14" ht="11.25">
      <c r="A85" s="106"/>
      <c r="B85" s="108"/>
      <c r="C85" s="110"/>
      <c r="D85" s="108"/>
      <c r="E85" s="36" t="s">
        <v>12</v>
      </c>
      <c r="F85" s="36" t="s">
        <v>8</v>
      </c>
      <c r="G85" s="37">
        <v>15570000</v>
      </c>
      <c r="H85" s="37">
        <v>7173898</v>
      </c>
      <c r="I85" s="37">
        <v>4465220</v>
      </c>
      <c r="J85" s="38">
        <v>1438592</v>
      </c>
      <c r="K85" s="38">
        <v>3026628</v>
      </c>
      <c r="L85" s="39">
        <v>2618900</v>
      </c>
      <c r="M85" s="39">
        <v>0</v>
      </c>
      <c r="N85" s="39">
        <v>0</v>
      </c>
    </row>
    <row r="86" spans="1:14" ht="11.25">
      <c r="A86" s="107"/>
      <c r="B86" s="108"/>
      <c r="C86" s="111"/>
      <c r="D86" s="108"/>
      <c r="E86" s="36" t="s">
        <v>53</v>
      </c>
      <c r="F86" s="36" t="s">
        <v>24</v>
      </c>
      <c r="G86" s="37">
        <v>4361000</v>
      </c>
      <c r="H86" s="37">
        <v>3008055</v>
      </c>
      <c r="I86" s="37">
        <v>3862302</v>
      </c>
      <c r="J86" s="38">
        <v>1931242</v>
      </c>
      <c r="K86" s="38">
        <v>1931060</v>
      </c>
      <c r="L86" s="39">
        <v>0</v>
      </c>
      <c r="M86" s="39">
        <v>0</v>
      </c>
      <c r="N86" s="39">
        <v>0</v>
      </c>
    </row>
    <row r="87" spans="1:14" s="43" customFormat="1" ht="11.25">
      <c r="A87" s="100" t="s">
        <v>9</v>
      </c>
      <c r="B87" s="100"/>
      <c r="C87" s="100"/>
      <c r="D87" s="100"/>
      <c r="E87" s="100"/>
      <c r="F87" s="100"/>
      <c r="G87" s="40">
        <f aca="true" t="shared" si="29" ref="G87:N87">SUM(G84:G86)</f>
        <v>22371529</v>
      </c>
      <c r="H87" s="40">
        <f t="shared" si="29"/>
        <v>11726572</v>
      </c>
      <c r="I87" s="40">
        <f t="shared" si="29"/>
        <v>9094363</v>
      </c>
      <c r="J87" s="41">
        <f t="shared" si="29"/>
        <v>3698583</v>
      </c>
      <c r="K87" s="41">
        <f t="shared" si="29"/>
        <v>5395780</v>
      </c>
      <c r="L87" s="42">
        <f t="shared" si="29"/>
        <v>2931589</v>
      </c>
      <c r="M87" s="42">
        <f t="shared" si="29"/>
        <v>0</v>
      </c>
      <c r="N87" s="42">
        <f t="shared" si="29"/>
        <v>0</v>
      </c>
    </row>
    <row r="88" spans="1:14" ht="11.25">
      <c r="A88" s="105">
        <v>1009</v>
      </c>
      <c r="B88" s="108" t="s">
        <v>54</v>
      </c>
      <c r="C88" s="109" t="s">
        <v>182</v>
      </c>
      <c r="D88" s="108" t="s">
        <v>52</v>
      </c>
      <c r="E88" s="36" t="s">
        <v>55</v>
      </c>
      <c r="F88" s="36" t="s">
        <v>8</v>
      </c>
      <c r="G88" s="37">
        <v>7978000</v>
      </c>
      <c r="H88" s="37">
        <v>6130000</v>
      </c>
      <c r="I88" s="37">
        <v>1854000</v>
      </c>
      <c r="J88" s="38">
        <v>0</v>
      </c>
      <c r="K88" s="38">
        <v>0</v>
      </c>
      <c r="L88" s="39">
        <v>0</v>
      </c>
      <c r="M88" s="39">
        <v>0</v>
      </c>
      <c r="N88" s="39">
        <v>0</v>
      </c>
    </row>
    <row r="89" spans="1:14" ht="11.25">
      <c r="A89" s="106"/>
      <c r="B89" s="108"/>
      <c r="C89" s="110"/>
      <c r="D89" s="108"/>
      <c r="E89" s="36" t="s">
        <v>56</v>
      </c>
      <c r="F89" s="36" t="s">
        <v>8</v>
      </c>
      <c r="G89" s="37">
        <v>8577000</v>
      </c>
      <c r="H89" s="37">
        <v>8577000</v>
      </c>
      <c r="I89" s="37">
        <v>0</v>
      </c>
      <c r="J89" s="38">
        <v>0</v>
      </c>
      <c r="K89" s="38">
        <v>0</v>
      </c>
      <c r="L89" s="39">
        <v>0</v>
      </c>
      <c r="M89" s="39">
        <v>0</v>
      </c>
      <c r="N89" s="39">
        <v>0</v>
      </c>
    </row>
    <row r="90" spans="1:14" ht="11.25">
      <c r="A90" s="107"/>
      <c r="B90" s="108"/>
      <c r="C90" s="111"/>
      <c r="D90" s="108"/>
      <c r="E90" s="36" t="s">
        <v>15</v>
      </c>
      <c r="F90" s="36" t="s">
        <v>14</v>
      </c>
      <c r="G90" s="37">
        <v>3332000</v>
      </c>
      <c r="H90" s="37">
        <v>2581000</v>
      </c>
      <c r="I90" s="37">
        <v>0</v>
      </c>
      <c r="J90" s="38">
        <v>0</v>
      </c>
      <c r="K90" s="38">
        <v>0</v>
      </c>
      <c r="L90" s="39">
        <v>0</v>
      </c>
      <c r="M90" s="39">
        <v>0</v>
      </c>
      <c r="N90" s="39">
        <v>0</v>
      </c>
    </row>
    <row r="91" spans="1:14" s="43" customFormat="1" ht="11.25">
      <c r="A91" s="100" t="s">
        <v>9</v>
      </c>
      <c r="B91" s="100"/>
      <c r="C91" s="100"/>
      <c r="D91" s="100"/>
      <c r="E91" s="100"/>
      <c r="F91" s="100"/>
      <c r="G91" s="40">
        <f aca="true" t="shared" si="30" ref="G91:N91">SUM(G88:G90)</f>
        <v>19887000</v>
      </c>
      <c r="H91" s="40">
        <f t="shared" si="30"/>
        <v>17288000</v>
      </c>
      <c r="I91" s="40">
        <f t="shared" si="30"/>
        <v>1854000</v>
      </c>
      <c r="J91" s="41">
        <f t="shared" si="30"/>
        <v>0</v>
      </c>
      <c r="K91" s="41">
        <f t="shared" si="30"/>
        <v>0</v>
      </c>
      <c r="L91" s="42">
        <f t="shared" si="30"/>
        <v>0</v>
      </c>
      <c r="M91" s="42">
        <f t="shared" si="30"/>
        <v>0</v>
      </c>
      <c r="N91" s="42">
        <f t="shared" si="30"/>
        <v>0</v>
      </c>
    </row>
    <row r="92" spans="1:14" ht="11.25">
      <c r="A92" s="105">
        <v>277</v>
      </c>
      <c r="B92" s="108" t="s">
        <v>57</v>
      </c>
      <c r="C92" s="109" t="s">
        <v>182</v>
      </c>
      <c r="D92" s="108" t="s">
        <v>52</v>
      </c>
      <c r="E92" s="36" t="s">
        <v>56</v>
      </c>
      <c r="F92" s="36" t="s">
        <v>8</v>
      </c>
      <c r="G92" s="37">
        <v>9027000</v>
      </c>
      <c r="H92" s="37">
        <v>0</v>
      </c>
      <c r="I92" s="37">
        <v>0</v>
      </c>
      <c r="J92" s="38">
        <v>0</v>
      </c>
      <c r="K92" s="38">
        <v>0</v>
      </c>
      <c r="L92" s="39">
        <v>2257000</v>
      </c>
      <c r="M92" s="39">
        <v>4062000</v>
      </c>
      <c r="N92" s="39">
        <v>2708000</v>
      </c>
    </row>
    <row r="93" spans="1:14" ht="11.25">
      <c r="A93" s="106"/>
      <c r="B93" s="108"/>
      <c r="C93" s="110"/>
      <c r="D93" s="108"/>
      <c r="E93" s="36" t="s">
        <v>15</v>
      </c>
      <c r="F93" s="36" t="s">
        <v>14</v>
      </c>
      <c r="G93" s="37">
        <v>3828000</v>
      </c>
      <c r="H93" s="37">
        <v>0</v>
      </c>
      <c r="I93" s="37">
        <v>0</v>
      </c>
      <c r="J93" s="38">
        <v>0</v>
      </c>
      <c r="K93" s="38">
        <v>0</v>
      </c>
      <c r="L93" s="39">
        <v>957000</v>
      </c>
      <c r="M93" s="39">
        <v>1723000</v>
      </c>
      <c r="N93" s="39">
        <v>1148000</v>
      </c>
    </row>
    <row r="94" spans="1:14" ht="11.25">
      <c r="A94" s="107"/>
      <c r="B94" s="108"/>
      <c r="C94" s="111"/>
      <c r="D94" s="108"/>
      <c r="E94" s="36" t="s">
        <v>55</v>
      </c>
      <c r="F94" s="36" t="s">
        <v>8</v>
      </c>
      <c r="G94" s="37">
        <v>7342000</v>
      </c>
      <c r="H94" s="37">
        <v>0</v>
      </c>
      <c r="I94" s="37">
        <v>0</v>
      </c>
      <c r="J94" s="38">
        <v>0</v>
      </c>
      <c r="K94" s="38">
        <v>0</v>
      </c>
      <c r="L94" s="39">
        <v>1863000</v>
      </c>
      <c r="M94" s="39">
        <v>3304000</v>
      </c>
      <c r="N94" s="39">
        <v>2020000</v>
      </c>
    </row>
    <row r="95" spans="1:14" s="43" customFormat="1" ht="11.25">
      <c r="A95" s="100" t="s">
        <v>9</v>
      </c>
      <c r="B95" s="100"/>
      <c r="C95" s="100"/>
      <c r="D95" s="100"/>
      <c r="E95" s="100"/>
      <c r="F95" s="100"/>
      <c r="G95" s="40">
        <f aca="true" t="shared" si="31" ref="G95:N95">SUM(G92:G94)</f>
        <v>20197000</v>
      </c>
      <c r="H95" s="40">
        <f t="shared" si="31"/>
        <v>0</v>
      </c>
      <c r="I95" s="40">
        <f t="shared" si="31"/>
        <v>0</v>
      </c>
      <c r="J95" s="41">
        <f t="shared" si="31"/>
        <v>0</v>
      </c>
      <c r="K95" s="41">
        <f t="shared" si="31"/>
        <v>0</v>
      </c>
      <c r="L95" s="42">
        <f t="shared" si="31"/>
        <v>5077000</v>
      </c>
      <c r="M95" s="42">
        <f t="shared" si="31"/>
        <v>9089000</v>
      </c>
      <c r="N95" s="42">
        <f t="shared" si="31"/>
        <v>5876000</v>
      </c>
    </row>
    <row r="96" spans="1:14" s="43" customFormat="1" ht="11.25">
      <c r="A96" s="101" t="s">
        <v>58</v>
      </c>
      <c r="B96" s="101"/>
      <c r="C96" s="101"/>
      <c r="D96" s="101"/>
      <c r="E96" s="101"/>
      <c r="F96" s="101"/>
      <c r="G96" s="48">
        <f>G87+G91+G95</f>
        <v>62455529</v>
      </c>
      <c r="H96" s="48">
        <f aca="true" t="shared" si="32" ref="H96:N96">H87+H91+H95</f>
        <v>29014572</v>
      </c>
      <c r="I96" s="48">
        <f t="shared" si="32"/>
        <v>10948363</v>
      </c>
      <c r="J96" s="49">
        <f t="shared" si="32"/>
        <v>3698583</v>
      </c>
      <c r="K96" s="49">
        <f t="shared" si="32"/>
        <v>5395780</v>
      </c>
      <c r="L96" s="50">
        <f t="shared" si="32"/>
        <v>8008589</v>
      </c>
      <c r="M96" s="50">
        <f t="shared" si="32"/>
        <v>9089000</v>
      </c>
      <c r="N96" s="50">
        <f t="shared" si="32"/>
        <v>5876000</v>
      </c>
    </row>
    <row r="97" spans="1:14" ht="11.25">
      <c r="A97" s="114" t="s">
        <v>59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6"/>
    </row>
    <row r="98" spans="1:14" ht="11.25">
      <c r="A98" s="105">
        <v>314</v>
      </c>
      <c r="B98" s="108" t="s">
        <v>60</v>
      </c>
      <c r="C98" s="124" t="s">
        <v>186</v>
      </c>
      <c r="D98" s="108" t="s">
        <v>61</v>
      </c>
      <c r="E98" s="36" t="s">
        <v>12</v>
      </c>
      <c r="F98" s="36" t="s">
        <v>8</v>
      </c>
      <c r="G98" s="37">
        <v>2400000</v>
      </c>
      <c r="H98" s="37">
        <v>0</v>
      </c>
      <c r="I98" s="37">
        <v>400000</v>
      </c>
      <c r="J98" s="38">
        <v>0</v>
      </c>
      <c r="K98" s="38">
        <v>0</v>
      </c>
      <c r="L98" s="39">
        <v>0</v>
      </c>
      <c r="M98" s="39">
        <v>0</v>
      </c>
      <c r="N98" s="39">
        <v>0</v>
      </c>
    </row>
    <row r="99" spans="1:14" ht="11.25">
      <c r="A99" s="106"/>
      <c r="B99" s="108"/>
      <c r="C99" s="125"/>
      <c r="D99" s="108"/>
      <c r="E99" s="36" t="s">
        <v>15</v>
      </c>
      <c r="F99" s="36" t="s">
        <v>14</v>
      </c>
      <c r="G99" s="37">
        <v>600000</v>
      </c>
      <c r="H99" s="37">
        <v>0</v>
      </c>
      <c r="I99" s="37">
        <v>0</v>
      </c>
      <c r="J99" s="38">
        <v>0</v>
      </c>
      <c r="K99" s="38">
        <v>0</v>
      </c>
      <c r="L99" s="39">
        <v>0</v>
      </c>
      <c r="M99" s="39">
        <v>0</v>
      </c>
      <c r="N99" s="39">
        <v>0</v>
      </c>
    </row>
    <row r="100" spans="1:14" ht="11.25">
      <c r="A100" s="107"/>
      <c r="B100" s="108"/>
      <c r="C100" s="126"/>
      <c r="D100" s="108"/>
      <c r="E100" s="36" t="s">
        <v>62</v>
      </c>
      <c r="F100" s="36" t="s">
        <v>24</v>
      </c>
      <c r="G100" s="37">
        <v>1200000</v>
      </c>
      <c r="H100" s="37">
        <v>0</v>
      </c>
      <c r="I100" s="37">
        <v>200000</v>
      </c>
      <c r="J100" s="38">
        <v>0</v>
      </c>
      <c r="K100" s="38">
        <v>0</v>
      </c>
      <c r="L100" s="39">
        <v>0</v>
      </c>
      <c r="M100" s="39">
        <v>0</v>
      </c>
      <c r="N100" s="39">
        <v>0</v>
      </c>
    </row>
    <row r="101" spans="1:14" s="43" customFormat="1" ht="11.25">
      <c r="A101" s="113" t="s">
        <v>9</v>
      </c>
      <c r="B101" s="113"/>
      <c r="C101" s="113"/>
      <c r="D101" s="113"/>
      <c r="E101" s="113"/>
      <c r="F101" s="113"/>
      <c r="G101" s="40">
        <f aca="true" t="shared" si="33" ref="G101:N101">SUM(G98:G100)</f>
        <v>4200000</v>
      </c>
      <c r="H101" s="40">
        <f t="shared" si="33"/>
        <v>0</v>
      </c>
      <c r="I101" s="40">
        <f t="shared" si="33"/>
        <v>600000</v>
      </c>
      <c r="J101" s="41">
        <f t="shared" si="33"/>
        <v>0</v>
      </c>
      <c r="K101" s="41">
        <f t="shared" si="33"/>
        <v>0</v>
      </c>
      <c r="L101" s="42">
        <f t="shared" si="33"/>
        <v>0</v>
      </c>
      <c r="M101" s="42">
        <f t="shared" si="33"/>
        <v>0</v>
      </c>
      <c r="N101" s="42">
        <f t="shared" si="33"/>
        <v>0</v>
      </c>
    </row>
    <row r="102" spans="1:14" s="43" customFormat="1" ht="11.25">
      <c r="A102" s="101" t="s">
        <v>63</v>
      </c>
      <c r="B102" s="101"/>
      <c r="C102" s="101"/>
      <c r="D102" s="101"/>
      <c r="E102" s="101"/>
      <c r="F102" s="101"/>
      <c r="G102" s="48">
        <f>G101</f>
        <v>4200000</v>
      </c>
      <c r="H102" s="48">
        <f aca="true" t="shared" si="34" ref="H102:N102">H101</f>
        <v>0</v>
      </c>
      <c r="I102" s="48">
        <f t="shared" si="34"/>
        <v>600000</v>
      </c>
      <c r="J102" s="49">
        <f t="shared" si="34"/>
        <v>0</v>
      </c>
      <c r="K102" s="49">
        <f t="shared" si="34"/>
        <v>0</v>
      </c>
      <c r="L102" s="50">
        <f t="shared" si="34"/>
        <v>0</v>
      </c>
      <c r="M102" s="50">
        <f t="shared" si="34"/>
        <v>0</v>
      </c>
      <c r="N102" s="50">
        <f t="shared" si="34"/>
        <v>0</v>
      </c>
    </row>
    <row r="103" spans="1:14" ht="11.25">
      <c r="A103" s="114" t="s">
        <v>64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6"/>
    </row>
    <row r="104" spans="1:14" ht="11.25">
      <c r="A104" s="105">
        <v>1280</v>
      </c>
      <c r="B104" s="108" t="s">
        <v>66</v>
      </c>
      <c r="C104" s="109" t="s">
        <v>182</v>
      </c>
      <c r="D104" s="108" t="s">
        <v>67</v>
      </c>
      <c r="E104" s="36" t="s">
        <v>12</v>
      </c>
      <c r="F104" s="36" t="s">
        <v>24</v>
      </c>
      <c r="G104" s="37">
        <v>3883698</v>
      </c>
      <c r="H104" s="37">
        <v>480000</v>
      </c>
      <c r="I104" s="38">
        <v>1087435</v>
      </c>
      <c r="J104" s="38">
        <v>139156</v>
      </c>
      <c r="K104" s="56">
        <v>950000</v>
      </c>
      <c r="L104" s="39">
        <v>2019533</v>
      </c>
      <c r="M104" s="39">
        <v>423202</v>
      </c>
      <c r="N104" s="39"/>
    </row>
    <row r="105" spans="1:14" ht="11.25">
      <c r="A105" s="106"/>
      <c r="B105" s="108"/>
      <c r="C105" s="110"/>
      <c r="D105" s="108"/>
      <c r="E105" s="36" t="s">
        <v>15</v>
      </c>
      <c r="F105" s="36" t="s">
        <v>14</v>
      </c>
      <c r="G105" s="37">
        <v>905000</v>
      </c>
      <c r="H105" s="37">
        <v>25465</v>
      </c>
      <c r="I105" s="37">
        <v>217000</v>
      </c>
      <c r="J105" s="38">
        <v>25465</v>
      </c>
      <c r="K105" s="38">
        <v>191535</v>
      </c>
      <c r="L105" s="39">
        <v>469113</v>
      </c>
      <c r="M105" s="39">
        <v>165151</v>
      </c>
      <c r="N105" s="39">
        <v>0</v>
      </c>
    </row>
    <row r="106" spans="1:14" ht="11.25">
      <c r="A106" s="106"/>
      <c r="B106" s="108"/>
      <c r="C106" s="110"/>
      <c r="D106" s="108"/>
      <c r="E106" s="36" t="s">
        <v>13</v>
      </c>
      <c r="F106" s="36" t="s">
        <v>14</v>
      </c>
      <c r="G106" s="37">
        <v>1941849</v>
      </c>
      <c r="H106" s="37">
        <v>0</v>
      </c>
      <c r="I106" s="37">
        <v>776740</v>
      </c>
      <c r="J106" s="38">
        <v>0</v>
      </c>
      <c r="K106" s="38">
        <v>776740</v>
      </c>
      <c r="L106" s="39">
        <v>1553479</v>
      </c>
      <c r="M106" s="39">
        <v>0</v>
      </c>
      <c r="N106" s="39">
        <v>0</v>
      </c>
    </row>
    <row r="107" spans="1:14" ht="12.75" customHeight="1">
      <c r="A107" s="107"/>
      <c r="B107" s="108"/>
      <c r="C107" s="111"/>
      <c r="D107" s="108"/>
      <c r="E107" s="36" t="s">
        <v>68</v>
      </c>
      <c r="F107" s="36" t="s">
        <v>26</v>
      </c>
      <c r="G107" s="37">
        <v>466044</v>
      </c>
      <c r="H107" s="37">
        <v>0</v>
      </c>
      <c r="I107" s="37">
        <v>155348</v>
      </c>
      <c r="J107" s="38">
        <v>0</v>
      </c>
      <c r="K107" s="38">
        <v>155348</v>
      </c>
      <c r="L107" s="39">
        <v>310696</v>
      </c>
      <c r="M107" s="39">
        <v>0</v>
      </c>
      <c r="N107" s="39">
        <v>0</v>
      </c>
    </row>
    <row r="108" spans="1:14" s="43" customFormat="1" ht="11.25">
      <c r="A108" s="100" t="s">
        <v>9</v>
      </c>
      <c r="B108" s="100"/>
      <c r="C108" s="100"/>
      <c r="D108" s="100"/>
      <c r="E108" s="100"/>
      <c r="F108" s="100"/>
      <c r="G108" s="40">
        <f aca="true" t="shared" si="35" ref="G108:N108">SUM(G104:G107)</f>
        <v>7196591</v>
      </c>
      <c r="H108" s="40">
        <f t="shared" si="35"/>
        <v>505465</v>
      </c>
      <c r="I108" s="40">
        <f t="shared" si="35"/>
        <v>2236523</v>
      </c>
      <c r="J108" s="41">
        <f t="shared" si="35"/>
        <v>164621</v>
      </c>
      <c r="K108" s="41">
        <f t="shared" si="35"/>
        <v>2073623</v>
      </c>
      <c r="L108" s="42">
        <f t="shared" si="35"/>
        <v>4352821</v>
      </c>
      <c r="M108" s="42">
        <f t="shared" si="35"/>
        <v>588353</v>
      </c>
      <c r="N108" s="42">
        <f t="shared" si="35"/>
        <v>0</v>
      </c>
    </row>
    <row r="109" spans="1:14" ht="13.5" customHeight="1">
      <c r="A109" s="89">
        <v>439</v>
      </c>
      <c r="B109" s="89" t="s">
        <v>69</v>
      </c>
      <c r="C109" s="44" t="s">
        <v>186</v>
      </c>
      <c r="D109" s="89" t="s">
        <v>70</v>
      </c>
      <c r="E109" s="36" t="s">
        <v>71</v>
      </c>
      <c r="F109" s="36" t="s">
        <v>8</v>
      </c>
      <c r="G109" s="37">
        <v>3520000</v>
      </c>
      <c r="H109" s="37">
        <v>0</v>
      </c>
      <c r="I109" s="37">
        <v>1760000</v>
      </c>
      <c r="J109" s="38">
        <v>0</v>
      </c>
      <c r="K109" s="38">
        <v>1760000</v>
      </c>
      <c r="L109" s="39">
        <v>1760000</v>
      </c>
      <c r="M109" s="39">
        <v>0</v>
      </c>
      <c r="N109" s="39">
        <v>0</v>
      </c>
    </row>
    <row r="110" spans="1:14" s="43" customFormat="1" ht="11.25">
      <c r="A110" s="100" t="s">
        <v>9</v>
      </c>
      <c r="B110" s="100"/>
      <c r="C110" s="100"/>
      <c r="D110" s="100"/>
      <c r="E110" s="100"/>
      <c r="F110" s="100"/>
      <c r="G110" s="40">
        <f aca="true" t="shared" si="36" ref="G110:N110">SUM(G109)</f>
        <v>3520000</v>
      </c>
      <c r="H110" s="40">
        <f t="shared" si="36"/>
        <v>0</v>
      </c>
      <c r="I110" s="40">
        <f t="shared" si="36"/>
        <v>1760000</v>
      </c>
      <c r="J110" s="41">
        <f t="shared" si="36"/>
        <v>0</v>
      </c>
      <c r="K110" s="41">
        <f t="shared" si="36"/>
        <v>1760000</v>
      </c>
      <c r="L110" s="42">
        <f t="shared" si="36"/>
        <v>1760000</v>
      </c>
      <c r="M110" s="42">
        <f t="shared" si="36"/>
        <v>0</v>
      </c>
      <c r="N110" s="42">
        <f t="shared" si="36"/>
        <v>0</v>
      </c>
    </row>
    <row r="111" spans="1:14" ht="11.25">
      <c r="A111" s="105">
        <v>1196</v>
      </c>
      <c r="B111" s="108" t="s">
        <v>72</v>
      </c>
      <c r="C111" s="109" t="s">
        <v>182</v>
      </c>
      <c r="D111" s="108" t="s">
        <v>73</v>
      </c>
      <c r="E111" s="36" t="s">
        <v>35</v>
      </c>
      <c r="F111" s="36" t="s">
        <v>24</v>
      </c>
      <c r="G111" s="37">
        <v>34230000</v>
      </c>
      <c r="H111" s="37">
        <v>149000</v>
      </c>
      <c r="I111" s="37">
        <v>14190000</v>
      </c>
      <c r="J111" s="38">
        <v>0</v>
      </c>
      <c r="K111" s="38">
        <v>14041000</v>
      </c>
      <c r="L111" s="39">
        <v>13240000</v>
      </c>
      <c r="M111" s="39">
        <v>6030000</v>
      </c>
      <c r="N111" s="39">
        <v>0</v>
      </c>
    </row>
    <row r="112" spans="1:14" ht="11.25">
      <c r="A112" s="107"/>
      <c r="B112" s="108"/>
      <c r="C112" s="111"/>
      <c r="D112" s="108"/>
      <c r="E112" s="36" t="s">
        <v>13</v>
      </c>
      <c r="F112" s="36" t="s">
        <v>14</v>
      </c>
      <c r="G112" s="37">
        <v>3420000</v>
      </c>
      <c r="H112" s="37">
        <v>25000</v>
      </c>
      <c r="I112" s="37">
        <v>1420000</v>
      </c>
      <c r="J112" s="38">
        <v>0</v>
      </c>
      <c r="K112" s="38">
        <v>1420000</v>
      </c>
      <c r="L112" s="39">
        <v>1330000</v>
      </c>
      <c r="M112" s="39">
        <v>570000</v>
      </c>
      <c r="N112" s="39">
        <v>0</v>
      </c>
    </row>
    <row r="113" spans="1:14" s="43" customFormat="1" ht="11.25">
      <c r="A113" s="100" t="s">
        <v>9</v>
      </c>
      <c r="B113" s="100"/>
      <c r="C113" s="100"/>
      <c r="D113" s="100"/>
      <c r="E113" s="100"/>
      <c r="F113" s="100"/>
      <c r="G113" s="40">
        <f aca="true" t="shared" si="37" ref="G113:N113">SUM(G111:G112)</f>
        <v>37650000</v>
      </c>
      <c r="H113" s="40">
        <f t="shared" si="37"/>
        <v>174000</v>
      </c>
      <c r="I113" s="40">
        <f t="shared" si="37"/>
        <v>15610000</v>
      </c>
      <c r="J113" s="41">
        <f t="shared" si="37"/>
        <v>0</v>
      </c>
      <c r="K113" s="41">
        <f t="shared" si="37"/>
        <v>15461000</v>
      </c>
      <c r="L113" s="42">
        <f t="shared" si="37"/>
        <v>14570000</v>
      </c>
      <c r="M113" s="42">
        <f t="shared" si="37"/>
        <v>6600000</v>
      </c>
      <c r="N113" s="42">
        <f t="shared" si="37"/>
        <v>0</v>
      </c>
    </row>
    <row r="114" spans="1:14" ht="11.25">
      <c r="A114" s="105">
        <v>2243</v>
      </c>
      <c r="B114" s="121" t="s">
        <v>200</v>
      </c>
      <c r="C114" s="134" t="s">
        <v>186</v>
      </c>
      <c r="D114" s="105" t="s">
        <v>201</v>
      </c>
      <c r="E114" s="36" t="s">
        <v>29</v>
      </c>
      <c r="F114" s="36" t="s">
        <v>8</v>
      </c>
      <c r="G114" s="37">
        <v>3536375</v>
      </c>
      <c r="H114" s="37">
        <v>0</v>
      </c>
      <c r="I114" s="37">
        <v>1536425</v>
      </c>
      <c r="J114" s="38">
        <v>0</v>
      </c>
      <c r="K114" s="38">
        <v>1536425</v>
      </c>
      <c r="L114" s="39">
        <v>1000000</v>
      </c>
      <c r="M114" s="39">
        <v>999950</v>
      </c>
      <c r="N114" s="39">
        <v>0</v>
      </c>
    </row>
    <row r="115" spans="1:14" ht="11.25">
      <c r="A115" s="106"/>
      <c r="B115" s="122"/>
      <c r="C115" s="135"/>
      <c r="D115" s="106"/>
      <c r="E115" s="65" t="s">
        <v>29</v>
      </c>
      <c r="F115" s="65" t="s">
        <v>24</v>
      </c>
      <c r="G115" s="37">
        <v>1821738</v>
      </c>
      <c r="H115" s="37"/>
      <c r="I115" s="37">
        <v>910866</v>
      </c>
      <c r="J115" s="38">
        <v>0</v>
      </c>
      <c r="K115" s="38">
        <v>910866</v>
      </c>
      <c r="L115" s="39">
        <v>910872</v>
      </c>
      <c r="M115" s="39"/>
      <c r="N115" s="39"/>
    </row>
    <row r="116" spans="1:14" ht="11.25">
      <c r="A116" s="107"/>
      <c r="B116" s="123"/>
      <c r="C116" s="136"/>
      <c r="D116" s="107"/>
      <c r="E116" s="36" t="s">
        <v>202</v>
      </c>
      <c r="F116" s="36" t="s">
        <v>14</v>
      </c>
      <c r="G116" s="37">
        <v>400000</v>
      </c>
      <c r="H116" s="37"/>
      <c r="I116" s="37">
        <v>200000</v>
      </c>
      <c r="J116" s="38"/>
      <c r="K116" s="38">
        <v>200000</v>
      </c>
      <c r="L116" s="39">
        <v>200000</v>
      </c>
      <c r="M116" s="39"/>
      <c r="N116" s="39"/>
    </row>
    <row r="117" spans="1:14" s="43" customFormat="1" ht="11.25">
      <c r="A117" s="118" t="s">
        <v>9</v>
      </c>
      <c r="B117" s="119"/>
      <c r="C117" s="119"/>
      <c r="D117" s="119"/>
      <c r="E117" s="119"/>
      <c r="F117" s="120"/>
      <c r="G117" s="40">
        <f aca="true" t="shared" si="38" ref="G117:N117">G114+G115+G116</f>
        <v>5758113</v>
      </c>
      <c r="H117" s="40">
        <f t="shared" si="38"/>
        <v>0</v>
      </c>
      <c r="I117" s="40">
        <f t="shared" si="38"/>
        <v>2647291</v>
      </c>
      <c r="J117" s="40">
        <f t="shared" si="38"/>
        <v>0</v>
      </c>
      <c r="K117" s="40">
        <f t="shared" si="38"/>
        <v>2647291</v>
      </c>
      <c r="L117" s="40">
        <f t="shared" si="38"/>
        <v>2110872</v>
      </c>
      <c r="M117" s="40">
        <f t="shared" si="38"/>
        <v>999950</v>
      </c>
      <c r="N117" s="40">
        <f t="shared" si="38"/>
        <v>0</v>
      </c>
    </row>
    <row r="118" spans="1:14" s="59" customFormat="1" ht="11.25">
      <c r="A118" s="89">
        <v>2243</v>
      </c>
      <c r="B118" s="89" t="s">
        <v>207</v>
      </c>
      <c r="C118" s="89"/>
      <c r="D118" s="89" t="s">
        <v>203</v>
      </c>
      <c r="E118" s="36" t="s">
        <v>29</v>
      </c>
      <c r="F118" s="36" t="s">
        <v>8</v>
      </c>
      <c r="G118" s="37">
        <v>2500000</v>
      </c>
      <c r="H118" s="37"/>
      <c r="I118" s="37"/>
      <c r="J118" s="37"/>
      <c r="K118" s="37"/>
      <c r="L118" s="37">
        <v>2500000</v>
      </c>
      <c r="M118" s="37"/>
      <c r="N118" s="37"/>
    </row>
    <row r="119" spans="1:14" s="64" customFormat="1" ht="11.25">
      <c r="A119" s="118" t="s">
        <v>9</v>
      </c>
      <c r="B119" s="119"/>
      <c r="C119" s="119"/>
      <c r="D119" s="119"/>
      <c r="E119" s="119"/>
      <c r="F119" s="120"/>
      <c r="G119" s="40">
        <f>G118</f>
        <v>2500000</v>
      </c>
      <c r="H119" s="40">
        <f aca="true" t="shared" si="39" ref="H119:N119">H118</f>
        <v>0</v>
      </c>
      <c r="I119" s="40">
        <f t="shared" si="39"/>
        <v>0</v>
      </c>
      <c r="J119" s="40">
        <f t="shared" si="39"/>
        <v>0</v>
      </c>
      <c r="K119" s="40">
        <f t="shared" si="39"/>
        <v>0</v>
      </c>
      <c r="L119" s="40">
        <f t="shared" si="39"/>
        <v>2500000</v>
      </c>
      <c r="M119" s="40">
        <f t="shared" si="39"/>
        <v>0</v>
      </c>
      <c r="N119" s="40">
        <f t="shared" si="39"/>
        <v>0</v>
      </c>
    </row>
    <row r="120" spans="1:14" s="59" customFormat="1" ht="11.25">
      <c r="A120" s="89">
        <v>2243</v>
      </c>
      <c r="B120" s="89" t="s">
        <v>208</v>
      </c>
      <c r="C120" s="89"/>
      <c r="D120" s="89" t="s">
        <v>204</v>
      </c>
      <c r="E120" s="36" t="s">
        <v>29</v>
      </c>
      <c r="F120" s="36" t="s">
        <v>8</v>
      </c>
      <c r="G120" s="37">
        <v>5876490</v>
      </c>
      <c r="H120" s="37"/>
      <c r="I120" s="37"/>
      <c r="J120" s="37"/>
      <c r="K120" s="37"/>
      <c r="L120" s="37">
        <v>5876490</v>
      </c>
      <c r="M120" s="37"/>
      <c r="N120" s="37"/>
    </row>
    <row r="121" spans="1:14" s="64" customFormat="1" ht="11.25">
      <c r="A121" s="118" t="s">
        <v>9</v>
      </c>
      <c r="B121" s="119"/>
      <c r="C121" s="119"/>
      <c r="D121" s="119"/>
      <c r="E121" s="119"/>
      <c r="F121" s="120"/>
      <c r="G121" s="40">
        <f>G120</f>
        <v>5876490</v>
      </c>
      <c r="H121" s="40">
        <f aca="true" t="shared" si="40" ref="H121:N121">H120</f>
        <v>0</v>
      </c>
      <c r="I121" s="40">
        <f t="shared" si="40"/>
        <v>0</v>
      </c>
      <c r="J121" s="40">
        <f t="shared" si="40"/>
        <v>0</v>
      </c>
      <c r="K121" s="40">
        <f t="shared" si="40"/>
        <v>0</v>
      </c>
      <c r="L121" s="40">
        <f t="shared" si="40"/>
        <v>5876490</v>
      </c>
      <c r="M121" s="40">
        <f t="shared" si="40"/>
        <v>0</v>
      </c>
      <c r="N121" s="40">
        <f t="shared" si="40"/>
        <v>0</v>
      </c>
    </row>
    <row r="122" spans="1:14" s="59" customFormat="1" ht="22.5">
      <c r="A122" s="89">
        <v>2243</v>
      </c>
      <c r="B122" s="89" t="s">
        <v>209</v>
      </c>
      <c r="C122" s="89"/>
      <c r="D122" s="89" t="s">
        <v>205</v>
      </c>
      <c r="E122" s="36" t="s">
        <v>29</v>
      </c>
      <c r="F122" s="36" t="s">
        <v>8</v>
      </c>
      <c r="G122" s="37">
        <v>7823320</v>
      </c>
      <c r="H122" s="37"/>
      <c r="I122" s="37"/>
      <c r="J122" s="37"/>
      <c r="K122" s="37"/>
      <c r="L122" s="37">
        <v>7823320</v>
      </c>
      <c r="M122" s="37"/>
      <c r="N122" s="37"/>
    </row>
    <row r="123" spans="1:14" s="64" customFormat="1" ht="11.25">
      <c r="A123" s="100" t="s">
        <v>9</v>
      </c>
      <c r="B123" s="100"/>
      <c r="C123" s="100"/>
      <c r="D123" s="100"/>
      <c r="E123" s="100"/>
      <c r="F123" s="100"/>
      <c r="G123" s="40">
        <f>G122</f>
        <v>7823320</v>
      </c>
      <c r="H123" s="40">
        <f aca="true" t="shared" si="41" ref="H123:N123">H122</f>
        <v>0</v>
      </c>
      <c r="I123" s="40">
        <f t="shared" si="41"/>
        <v>0</v>
      </c>
      <c r="J123" s="40">
        <f t="shared" si="41"/>
        <v>0</v>
      </c>
      <c r="K123" s="40">
        <f t="shared" si="41"/>
        <v>0</v>
      </c>
      <c r="L123" s="40">
        <f t="shared" si="41"/>
        <v>7823320</v>
      </c>
      <c r="M123" s="40">
        <f t="shared" si="41"/>
        <v>0</v>
      </c>
      <c r="N123" s="40">
        <f t="shared" si="41"/>
        <v>0</v>
      </c>
    </row>
    <row r="124" spans="1:14" s="66" customFormat="1" ht="11.25">
      <c r="A124" s="89">
        <v>2243</v>
      </c>
      <c r="B124" s="89" t="s">
        <v>210</v>
      </c>
      <c r="C124" s="89"/>
      <c r="D124" s="89" t="s">
        <v>206</v>
      </c>
      <c r="E124" s="36" t="s">
        <v>29</v>
      </c>
      <c r="F124" s="36" t="s">
        <v>8</v>
      </c>
      <c r="G124" s="37">
        <v>6454239</v>
      </c>
      <c r="H124" s="37"/>
      <c r="I124" s="37"/>
      <c r="J124" s="37"/>
      <c r="K124" s="37"/>
      <c r="L124" s="37">
        <v>6454239</v>
      </c>
      <c r="M124" s="37"/>
      <c r="N124" s="37"/>
    </row>
    <row r="125" spans="1:14" s="67" customFormat="1" ht="11.25">
      <c r="A125" s="100" t="s">
        <v>9</v>
      </c>
      <c r="B125" s="100"/>
      <c r="C125" s="100"/>
      <c r="D125" s="100"/>
      <c r="E125" s="100"/>
      <c r="F125" s="100"/>
      <c r="G125" s="40">
        <f>G124</f>
        <v>6454239</v>
      </c>
      <c r="H125" s="40">
        <f aca="true" t="shared" si="42" ref="H125:N125">H124</f>
        <v>0</v>
      </c>
      <c r="I125" s="40">
        <f t="shared" si="42"/>
        <v>0</v>
      </c>
      <c r="J125" s="40">
        <f t="shared" si="42"/>
        <v>0</v>
      </c>
      <c r="K125" s="40">
        <f t="shared" si="42"/>
        <v>0</v>
      </c>
      <c r="L125" s="40">
        <f t="shared" si="42"/>
        <v>6454239</v>
      </c>
      <c r="M125" s="40">
        <f t="shared" si="42"/>
        <v>0</v>
      </c>
      <c r="N125" s="40">
        <f t="shared" si="42"/>
        <v>0</v>
      </c>
    </row>
    <row r="126" spans="1:14" ht="17.25" customHeight="1">
      <c r="A126" s="88">
        <v>1440</v>
      </c>
      <c r="B126" s="88" t="s">
        <v>76</v>
      </c>
      <c r="C126" s="91" t="s">
        <v>186</v>
      </c>
      <c r="D126" s="88" t="s">
        <v>77</v>
      </c>
      <c r="E126" s="68" t="s">
        <v>23</v>
      </c>
      <c r="F126" s="68" t="s">
        <v>8</v>
      </c>
      <c r="G126" s="69">
        <v>29337450</v>
      </c>
      <c r="H126" s="69">
        <v>0</v>
      </c>
      <c r="I126" s="69">
        <v>9779150</v>
      </c>
      <c r="J126" s="70">
        <v>0</v>
      </c>
      <c r="K126" s="70">
        <v>0</v>
      </c>
      <c r="L126" s="71">
        <v>6519433</v>
      </c>
      <c r="M126" s="71">
        <v>6519433</v>
      </c>
      <c r="N126" s="71">
        <v>6519434</v>
      </c>
    </row>
    <row r="127" spans="1:14" s="43" customFormat="1" ht="11.25">
      <c r="A127" s="100" t="s">
        <v>9</v>
      </c>
      <c r="B127" s="100"/>
      <c r="C127" s="100"/>
      <c r="D127" s="100"/>
      <c r="E127" s="100"/>
      <c r="F127" s="100"/>
      <c r="G127" s="40">
        <f aca="true" t="shared" si="43" ref="G127:N127">SUM(G126)</f>
        <v>29337450</v>
      </c>
      <c r="H127" s="40">
        <f t="shared" si="43"/>
        <v>0</v>
      </c>
      <c r="I127" s="40">
        <f t="shared" si="43"/>
        <v>9779150</v>
      </c>
      <c r="J127" s="41">
        <f t="shared" si="43"/>
        <v>0</v>
      </c>
      <c r="K127" s="41">
        <f t="shared" si="43"/>
        <v>0</v>
      </c>
      <c r="L127" s="42">
        <f t="shared" si="43"/>
        <v>6519433</v>
      </c>
      <c r="M127" s="42">
        <f t="shared" si="43"/>
        <v>6519433</v>
      </c>
      <c r="N127" s="42">
        <f t="shared" si="43"/>
        <v>6519434</v>
      </c>
    </row>
    <row r="128" spans="1:14" ht="11.25">
      <c r="A128" s="105">
        <v>1398</v>
      </c>
      <c r="B128" s="108" t="s">
        <v>78</v>
      </c>
      <c r="C128" s="109" t="s">
        <v>182</v>
      </c>
      <c r="D128" s="108" t="s">
        <v>79</v>
      </c>
      <c r="E128" s="36" t="s">
        <v>18</v>
      </c>
      <c r="F128" s="36" t="s">
        <v>8</v>
      </c>
      <c r="G128" s="37">
        <v>46157612</v>
      </c>
      <c r="H128" s="37">
        <v>1937268</v>
      </c>
      <c r="I128" s="37">
        <v>17134806</v>
      </c>
      <c r="J128" s="38">
        <v>0</v>
      </c>
      <c r="K128" s="38">
        <v>17134806</v>
      </c>
      <c r="L128" s="39">
        <v>0</v>
      </c>
      <c r="M128" s="39">
        <v>0</v>
      </c>
      <c r="N128" s="39">
        <v>0</v>
      </c>
    </row>
    <row r="129" spans="1:14" ht="11.25">
      <c r="A129" s="107"/>
      <c r="B129" s="108"/>
      <c r="C129" s="111"/>
      <c r="D129" s="108"/>
      <c r="E129" s="36" t="s">
        <v>80</v>
      </c>
      <c r="F129" s="36" t="s">
        <v>14</v>
      </c>
      <c r="G129" s="37">
        <v>2502500</v>
      </c>
      <c r="H129" s="37">
        <v>262500</v>
      </c>
      <c r="I129" s="37">
        <v>342500</v>
      </c>
      <c r="J129" s="38">
        <v>0</v>
      </c>
      <c r="K129" s="38">
        <v>342500</v>
      </c>
      <c r="L129" s="39">
        <v>0</v>
      </c>
      <c r="M129" s="39">
        <v>0</v>
      </c>
      <c r="N129" s="39">
        <v>0</v>
      </c>
    </row>
    <row r="130" spans="1:14" s="43" customFormat="1" ht="11.25">
      <c r="A130" s="100" t="s">
        <v>9</v>
      </c>
      <c r="B130" s="100"/>
      <c r="C130" s="100"/>
      <c r="D130" s="100"/>
      <c r="E130" s="100"/>
      <c r="F130" s="100"/>
      <c r="G130" s="40">
        <f aca="true" t="shared" si="44" ref="G130:N130">SUM(G128:G129)</f>
        <v>48660112</v>
      </c>
      <c r="H130" s="40">
        <f t="shared" si="44"/>
        <v>2199768</v>
      </c>
      <c r="I130" s="40">
        <f t="shared" si="44"/>
        <v>17477306</v>
      </c>
      <c r="J130" s="41">
        <f t="shared" si="44"/>
        <v>0</v>
      </c>
      <c r="K130" s="41">
        <f t="shared" si="44"/>
        <v>17477306</v>
      </c>
      <c r="L130" s="42">
        <f t="shared" si="44"/>
        <v>0</v>
      </c>
      <c r="M130" s="42">
        <f t="shared" si="44"/>
        <v>0</v>
      </c>
      <c r="N130" s="42">
        <f t="shared" si="44"/>
        <v>0</v>
      </c>
    </row>
    <row r="131" spans="1:14" ht="15.75">
      <c r="A131" s="89">
        <v>888</v>
      </c>
      <c r="B131" s="89" t="s">
        <v>82</v>
      </c>
      <c r="C131" s="44" t="s">
        <v>182</v>
      </c>
      <c r="D131" s="89" t="s">
        <v>83</v>
      </c>
      <c r="E131" s="36" t="s">
        <v>71</v>
      </c>
      <c r="F131" s="36" t="s">
        <v>8</v>
      </c>
      <c r="G131" s="37">
        <v>4200000</v>
      </c>
      <c r="H131" s="37">
        <v>4158893</v>
      </c>
      <c r="I131" s="37">
        <v>1400000</v>
      </c>
      <c r="J131" s="38">
        <v>0</v>
      </c>
      <c r="K131" s="38">
        <v>1400000</v>
      </c>
      <c r="L131" s="39">
        <v>375000</v>
      </c>
      <c r="M131" s="39">
        <v>0</v>
      </c>
      <c r="N131" s="39">
        <v>0</v>
      </c>
    </row>
    <row r="132" spans="1:14" s="43" customFormat="1" ht="11.25">
      <c r="A132" s="100" t="s">
        <v>9</v>
      </c>
      <c r="B132" s="100"/>
      <c r="C132" s="100"/>
      <c r="D132" s="100"/>
      <c r="E132" s="100"/>
      <c r="F132" s="100"/>
      <c r="G132" s="40">
        <f aca="true" t="shared" si="45" ref="G132:N132">SUM(G131)</f>
        <v>4200000</v>
      </c>
      <c r="H132" s="40">
        <f t="shared" si="45"/>
        <v>4158893</v>
      </c>
      <c r="I132" s="40">
        <f t="shared" si="45"/>
        <v>1400000</v>
      </c>
      <c r="J132" s="41">
        <f t="shared" si="45"/>
        <v>0</v>
      </c>
      <c r="K132" s="41">
        <f t="shared" si="45"/>
        <v>1400000</v>
      </c>
      <c r="L132" s="42">
        <f t="shared" si="45"/>
        <v>375000</v>
      </c>
      <c r="M132" s="42">
        <f t="shared" si="45"/>
        <v>0</v>
      </c>
      <c r="N132" s="42">
        <f t="shared" si="45"/>
        <v>0</v>
      </c>
    </row>
    <row r="133" spans="1:14" ht="11.25">
      <c r="A133" s="105">
        <v>787</v>
      </c>
      <c r="B133" s="108" t="s">
        <v>84</v>
      </c>
      <c r="C133" s="109" t="s">
        <v>182</v>
      </c>
      <c r="D133" s="108" t="s">
        <v>85</v>
      </c>
      <c r="E133" s="36" t="s">
        <v>65</v>
      </c>
      <c r="F133" s="36" t="s">
        <v>8</v>
      </c>
      <c r="G133" s="37">
        <v>4500000</v>
      </c>
      <c r="H133" s="37">
        <v>0</v>
      </c>
      <c r="I133" s="37">
        <v>0</v>
      </c>
      <c r="J133" s="38">
        <v>0</v>
      </c>
      <c r="K133" s="38">
        <v>0</v>
      </c>
      <c r="L133" s="39">
        <v>0</v>
      </c>
      <c r="M133" s="39">
        <v>0</v>
      </c>
      <c r="N133" s="39">
        <v>0</v>
      </c>
    </row>
    <row r="134" spans="1:14" ht="11.25">
      <c r="A134" s="106"/>
      <c r="B134" s="108"/>
      <c r="C134" s="110"/>
      <c r="D134" s="108"/>
      <c r="E134" s="36" t="s">
        <v>13</v>
      </c>
      <c r="F134" s="36" t="s">
        <v>14</v>
      </c>
      <c r="G134" s="37">
        <v>1050000</v>
      </c>
      <c r="H134" s="37">
        <v>1050000</v>
      </c>
      <c r="I134" s="37">
        <v>0</v>
      </c>
      <c r="J134" s="38">
        <v>0</v>
      </c>
      <c r="K134" s="38">
        <v>0</v>
      </c>
      <c r="L134" s="39">
        <v>0</v>
      </c>
      <c r="M134" s="39">
        <v>0</v>
      </c>
      <c r="N134" s="39">
        <v>0</v>
      </c>
    </row>
    <row r="135" spans="1:14" ht="11.25">
      <c r="A135" s="107"/>
      <c r="B135" s="108"/>
      <c r="C135" s="111"/>
      <c r="D135" s="108"/>
      <c r="E135" s="36" t="s">
        <v>12</v>
      </c>
      <c r="F135" s="36" t="s">
        <v>8</v>
      </c>
      <c r="G135" s="37">
        <v>2000000</v>
      </c>
      <c r="H135" s="37">
        <v>2000000</v>
      </c>
      <c r="I135" s="37">
        <v>0</v>
      </c>
      <c r="J135" s="38">
        <v>0</v>
      </c>
      <c r="K135" s="38">
        <v>0</v>
      </c>
      <c r="L135" s="39">
        <v>0</v>
      </c>
      <c r="M135" s="39">
        <v>0</v>
      </c>
      <c r="N135" s="39">
        <v>0</v>
      </c>
    </row>
    <row r="136" spans="1:14" s="43" customFormat="1" ht="11.25">
      <c r="A136" s="100" t="s">
        <v>9</v>
      </c>
      <c r="B136" s="100"/>
      <c r="C136" s="100"/>
      <c r="D136" s="100"/>
      <c r="E136" s="100"/>
      <c r="F136" s="100"/>
      <c r="G136" s="40">
        <f aca="true" t="shared" si="46" ref="G136:N136">SUM(G133:G135)</f>
        <v>7550000</v>
      </c>
      <c r="H136" s="40">
        <f t="shared" si="46"/>
        <v>3050000</v>
      </c>
      <c r="I136" s="40">
        <f t="shared" si="46"/>
        <v>0</v>
      </c>
      <c r="J136" s="41">
        <f t="shared" si="46"/>
        <v>0</v>
      </c>
      <c r="K136" s="41">
        <f t="shared" si="46"/>
        <v>0</v>
      </c>
      <c r="L136" s="42">
        <f t="shared" si="46"/>
        <v>0</v>
      </c>
      <c r="M136" s="42">
        <f t="shared" si="46"/>
        <v>0</v>
      </c>
      <c r="N136" s="42">
        <f t="shared" si="46"/>
        <v>0</v>
      </c>
    </row>
    <row r="137" spans="1:14" ht="11.25">
      <c r="A137" s="105">
        <v>792</v>
      </c>
      <c r="B137" s="108" t="s">
        <v>86</v>
      </c>
      <c r="C137" s="109" t="s">
        <v>182</v>
      </c>
      <c r="D137" s="108" t="s">
        <v>87</v>
      </c>
      <c r="E137" s="36" t="s">
        <v>35</v>
      </c>
      <c r="F137" s="36" t="s">
        <v>8</v>
      </c>
      <c r="G137" s="37">
        <v>7500000</v>
      </c>
      <c r="H137" s="37">
        <v>7500000</v>
      </c>
      <c r="I137" s="37">
        <v>0</v>
      </c>
      <c r="J137" s="38">
        <v>0</v>
      </c>
      <c r="K137" s="38">
        <v>0</v>
      </c>
      <c r="L137" s="39">
        <v>0</v>
      </c>
      <c r="M137" s="39">
        <v>0</v>
      </c>
      <c r="N137" s="39">
        <v>0</v>
      </c>
    </row>
    <row r="138" spans="1:14" ht="11.25">
      <c r="A138" s="106"/>
      <c r="B138" s="108"/>
      <c r="C138" s="110"/>
      <c r="D138" s="108"/>
      <c r="E138" s="36" t="s">
        <v>13</v>
      </c>
      <c r="F138" s="36" t="s">
        <v>14</v>
      </c>
      <c r="G138" s="37">
        <v>1800000</v>
      </c>
      <c r="H138" s="37">
        <v>384375</v>
      </c>
      <c r="I138" s="37">
        <v>0</v>
      </c>
      <c r="J138" s="38">
        <v>0</v>
      </c>
      <c r="K138" s="38">
        <v>0</v>
      </c>
      <c r="L138" s="39">
        <v>0</v>
      </c>
      <c r="M138" s="39">
        <v>0</v>
      </c>
      <c r="N138" s="39">
        <v>0</v>
      </c>
    </row>
    <row r="139" spans="1:14" ht="11.25">
      <c r="A139" s="107"/>
      <c r="B139" s="108"/>
      <c r="C139" s="111"/>
      <c r="D139" s="108"/>
      <c r="E139" s="36" t="s">
        <v>65</v>
      </c>
      <c r="F139" s="36" t="s">
        <v>24</v>
      </c>
      <c r="G139" s="37">
        <v>700000</v>
      </c>
      <c r="H139" s="37">
        <v>300000</v>
      </c>
      <c r="I139" s="37">
        <v>0</v>
      </c>
      <c r="J139" s="38">
        <v>0</v>
      </c>
      <c r="K139" s="38">
        <v>0</v>
      </c>
      <c r="L139" s="39">
        <v>0</v>
      </c>
      <c r="M139" s="39">
        <v>0</v>
      </c>
      <c r="N139" s="39">
        <v>0</v>
      </c>
    </row>
    <row r="140" spans="1:14" s="43" customFormat="1" ht="11.25">
      <c r="A140" s="100" t="s">
        <v>9</v>
      </c>
      <c r="B140" s="100"/>
      <c r="C140" s="100"/>
      <c r="D140" s="100"/>
      <c r="E140" s="100"/>
      <c r="F140" s="100"/>
      <c r="G140" s="40">
        <f aca="true" t="shared" si="47" ref="G140:N140">SUM(G137:G139)</f>
        <v>10000000</v>
      </c>
      <c r="H140" s="40">
        <f t="shared" si="47"/>
        <v>8184375</v>
      </c>
      <c r="I140" s="40">
        <f t="shared" si="47"/>
        <v>0</v>
      </c>
      <c r="J140" s="41">
        <f t="shared" si="47"/>
        <v>0</v>
      </c>
      <c r="K140" s="41">
        <f t="shared" si="47"/>
        <v>0</v>
      </c>
      <c r="L140" s="42">
        <f t="shared" si="47"/>
        <v>0</v>
      </c>
      <c r="M140" s="42">
        <f t="shared" si="47"/>
        <v>0</v>
      </c>
      <c r="N140" s="42">
        <f t="shared" si="47"/>
        <v>0</v>
      </c>
    </row>
    <row r="141" spans="1:14" ht="17.25" customHeight="1">
      <c r="A141" s="89">
        <v>2561</v>
      </c>
      <c r="B141" s="89" t="s">
        <v>88</v>
      </c>
      <c r="C141" s="44" t="s">
        <v>186</v>
      </c>
      <c r="D141" s="89" t="s">
        <v>81</v>
      </c>
      <c r="E141" s="36" t="s">
        <v>65</v>
      </c>
      <c r="F141" s="36" t="s">
        <v>8</v>
      </c>
      <c r="G141" s="37">
        <v>4886682</v>
      </c>
      <c r="H141" s="37">
        <v>0</v>
      </c>
      <c r="I141" s="37">
        <v>4886682</v>
      </c>
      <c r="J141" s="38">
        <v>0</v>
      </c>
      <c r="K141" s="38">
        <v>0</v>
      </c>
      <c r="L141" s="39">
        <v>0</v>
      </c>
      <c r="M141" s="39">
        <v>0</v>
      </c>
      <c r="N141" s="39">
        <v>0</v>
      </c>
    </row>
    <row r="142" spans="1:14" ht="11.25">
      <c r="A142" s="100" t="s">
        <v>9</v>
      </c>
      <c r="B142" s="100"/>
      <c r="C142" s="100"/>
      <c r="D142" s="100"/>
      <c r="E142" s="100"/>
      <c r="F142" s="100"/>
      <c r="G142" s="40">
        <f aca="true" t="shared" si="48" ref="G142:N142">SUM(G141)</f>
        <v>4886682</v>
      </c>
      <c r="H142" s="40">
        <f t="shared" si="48"/>
        <v>0</v>
      </c>
      <c r="I142" s="40">
        <f t="shared" si="48"/>
        <v>4886682</v>
      </c>
      <c r="J142" s="72">
        <f t="shared" si="48"/>
        <v>0</v>
      </c>
      <c r="K142" s="72">
        <f t="shared" si="48"/>
        <v>0</v>
      </c>
      <c r="L142" s="42">
        <f t="shared" si="48"/>
        <v>0</v>
      </c>
      <c r="M142" s="42">
        <f t="shared" si="48"/>
        <v>0</v>
      </c>
      <c r="N142" s="42">
        <f t="shared" si="48"/>
        <v>0</v>
      </c>
    </row>
    <row r="143" spans="1:14" ht="24.75">
      <c r="A143" s="89">
        <v>1419</v>
      </c>
      <c r="B143" s="89" t="s">
        <v>89</v>
      </c>
      <c r="C143" s="44" t="s">
        <v>186</v>
      </c>
      <c r="D143" s="89" t="s">
        <v>90</v>
      </c>
      <c r="E143" s="36" t="s">
        <v>65</v>
      </c>
      <c r="F143" s="36" t="s">
        <v>8</v>
      </c>
      <c r="G143" s="37">
        <v>7824000</v>
      </c>
      <c r="H143" s="37">
        <v>0</v>
      </c>
      <c r="I143" s="37">
        <v>2610000</v>
      </c>
      <c r="J143" s="38">
        <v>0</v>
      </c>
      <c r="K143" s="38">
        <v>0</v>
      </c>
      <c r="L143" s="39">
        <v>0</v>
      </c>
      <c r="M143" s="39">
        <v>0</v>
      </c>
      <c r="N143" s="39">
        <v>0</v>
      </c>
    </row>
    <row r="144" spans="1:14" ht="11.25">
      <c r="A144" s="100" t="s">
        <v>75</v>
      </c>
      <c r="B144" s="100"/>
      <c r="C144" s="100"/>
      <c r="D144" s="100"/>
      <c r="E144" s="100"/>
      <c r="F144" s="100"/>
      <c r="G144" s="40">
        <f aca="true" t="shared" si="49" ref="G144:N144">SUM(G143)</f>
        <v>7824000</v>
      </c>
      <c r="H144" s="40">
        <f t="shared" si="49"/>
        <v>0</v>
      </c>
      <c r="I144" s="40">
        <f t="shared" si="49"/>
        <v>2610000</v>
      </c>
      <c r="J144" s="72">
        <f t="shared" si="49"/>
        <v>0</v>
      </c>
      <c r="K144" s="72">
        <f t="shared" si="49"/>
        <v>0</v>
      </c>
      <c r="L144" s="42">
        <f t="shared" si="49"/>
        <v>0</v>
      </c>
      <c r="M144" s="42">
        <f t="shared" si="49"/>
        <v>0</v>
      </c>
      <c r="N144" s="42">
        <f t="shared" si="49"/>
        <v>0</v>
      </c>
    </row>
    <row r="145" spans="1:14" ht="11.25">
      <c r="A145" s="108">
        <v>1680</v>
      </c>
      <c r="B145" s="108" t="s">
        <v>91</v>
      </c>
      <c r="C145" s="137" t="s">
        <v>182</v>
      </c>
      <c r="D145" s="108" t="s">
        <v>74</v>
      </c>
      <c r="E145" s="36" t="s">
        <v>55</v>
      </c>
      <c r="F145" s="36" t="s">
        <v>8</v>
      </c>
      <c r="G145" s="37">
        <v>280000</v>
      </c>
      <c r="H145" s="37">
        <v>0</v>
      </c>
      <c r="I145" s="37">
        <v>0</v>
      </c>
      <c r="J145" s="38">
        <v>0</v>
      </c>
      <c r="K145" s="38">
        <v>0</v>
      </c>
      <c r="L145" s="39">
        <v>0</v>
      </c>
      <c r="M145" s="39">
        <v>0</v>
      </c>
      <c r="N145" s="39">
        <v>0</v>
      </c>
    </row>
    <row r="146" spans="1:14" ht="11.25">
      <c r="A146" s="108"/>
      <c r="B146" s="108"/>
      <c r="C146" s="137"/>
      <c r="D146" s="108"/>
      <c r="E146" s="36" t="s">
        <v>13</v>
      </c>
      <c r="F146" s="36" t="s">
        <v>14</v>
      </c>
      <c r="G146" s="37">
        <v>1465893</v>
      </c>
      <c r="H146" s="37">
        <v>0</v>
      </c>
      <c r="I146" s="37">
        <v>0</v>
      </c>
      <c r="J146" s="38">
        <v>0</v>
      </c>
      <c r="K146" s="38">
        <v>0</v>
      </c>
      <c r="L146" s="39">
        <v>0</v>
      </c>
      <c r="M146" s="39">
        <v>0</v>
      </c>
      <c r="N146" s="39">
        <v>0</v>
      </c>
    </row>
    <row r="147" spans="1:14" ht="11.25">
      <c r="A147" s="100" t="s">
        <v>9</v>
      </c>
      <c r="B147" s="100"/>
      <c r="C147" s="100"/>
      <c r="D147" s="100"/>
      <c r="E147" s="100"/>
      <c r="F147" s="100"/>
      <c r="G147" s="40">
        <f aca="true" t="shared" si="50" ref="G147:N147">SUM(G145:G146)</f>
        <v>1745893</v>
      </c>
      <c r="H147" s="40">
        <f t="shared" si="50"/>
        <v>0</v>
      </c>
      <c r="I147" s="40">
        <f t="shared" si="50"/>
        <v>0</v>
      </c>
      <c r="J147" s="72">
        <f t="shared" si="50"/>
        <v>0</v>
      </c>
      <c r="K147" s="72">
        <f t="shared" si="50"/>
        <v>0</v>
      </c>
      <c r="L147" s="42">
        <f t="shared" si="50"/>
        <v>0</v>
      </c>
      <c r="M147" s="42">
        <f t="shared" si="50"/>
        <v>0</v>
      </c>
      <c r="N147" s="42">
        <f t="shared" si="50"/>
        <v>0</v>
      </c>
    </row>
    <row r="148" spans="1:14" ht="11.25">
      <c r="A148" s="105">
        <v>891</v>
      </c>
      <c r="B148" s="108" t="s">
        <v>92</v>
      </c>
      <c r="C148" s="109" t="s">
        <v>182</v>
      </c>
      <c r="D148" s="108" t="s">
        <v>93</v>
      </c>
      <c r="E148" s="36" t="s">
        <v>94</v>
      </c>
      <c r="F148" s="36" t="s">
        <v>24</v>
      </c>
      <c r="G148" s="37">
        <v>7900691</v>
      </c>
      <c r="H148" s="37">
        <v>6859522</v>
      </c>
      <c r="I148" s="37">
        <v>0</v>
      </c>
      <c r="J148" s="38">
        <v>0</v>
      </c>
      <c r="K148" s="38">
        <v>0</v>
      </c>
      <c r="L148" s="39">
        <v>0</v>
      </c>
      <c r="M148" s="39">
        <v>0</v>
      </c>
      <c r="N148" s="39">
        <v>0</v>
      </c>
    </row>
    <row r="149" spans="1:14" ht="22.5">
      <c r="A149" s="107"/>
      <c r="B149" s="108"/>
      <c r="C149" s="111"/>
      <c r="D149" s="108"/>
      <c r="E149" s="36" t="s">
        <v>95</v>
      </c>
      <c r="F149" s="36" t="s">
        <v>26</v>
      </c>
      <c r="G149" s="37">
        <v>715920</v>
      </c>
      <c r="H149" s="37">
        <v>665992</v>
      </c>
      <c r="I149" s="37">
        <v>0</v>
      </c>
      <c r="J149" s="38">
        <v>0</v>
      </c>
      <c r="K149" s="38">
        <v>0</v>
      </c>
      <c r="L149" s="39">
        <v>0</v>
      </c>
      <c r="M149" s="39">
        <v>0</v>
      </c>
      <c r="N149" s="39">
        <v>0</v>
      </c>
    </row>
    <row r="150" spans="1:14" ht="11.25">
      <c r="A150" s="100" t="s">
        <v>75</v>
      </c>
      <c r="B150" s="100"/>
      <c r="C150" s="100"/>
      <c r="D150" s="100"/>
      <c r="E150" s="100"/>
      <c r="F150" s="100"/>
      <c r="G150" s="40">
        <f aca="true" t="shared" si="51" ref="G150:N150">SUM(G148:G149)</f>
        <v>8616611</v>
      </c>
      <c r="H150" s="40">
        <f t="shared" si="51"/>
        <v>7525514</v>
      </c>
      <c r="I150" s="40">
        <f t="shared" si="51"/>
        <v>0</v>
      </c>
      <c r="J150" s="72">
        <f t="shared" si="51"/>
        <v>0</v>
      </c>
      <c r="K150" s="72">
        <f t="shared" si="51"/>
        <v>0</v>
      </c>
      <c r="L150" s="42">
        <f t="shared" si="51"/>
        <v>0</v>
      </c>
      <c r="M150" s="42">
        <f t="shared" si="51"/>
        <v>0</v>
      </c>
      <c r="N150" s="42">
        <f t="shared" si="51"/>
        <v>0</v>
      </c>
    </row>
    <row r="151" spans="1:14" ht="11.25">
      <c r="A151" s="105">
        <v>971</v>
      </c>
      <c r="B151" s="108" t="s">
        <v>96</v>
      </c>
      <c r="C151" s="109" t="s">
        <v>182</v>
      </c>
      <c r="D151" s="108" t="s">
        <v>97</v>
      </c>
      <c r="E151" s="36" t="s">
        <v>12</v>
      </c>
      <c r="F151" s="36" t="s">
        <v>24</v>
      </c>
      <c r="G151" s="37">
        <v>12020000</v>
      </c>
      <c r="H151" s="37">
        <v>7710000</v>
      </c>
      <c r="I151" s="37">
        <v>2660000</v>
      </c>
      <c r="J151" s="38">
        <v>0</v>
      </c>
      <c r="K151" s="38">
        <v>2660000</v>
      </c>
      <c r="L151" s="39">
        <v>0</v>
      </c>
      <c r="M151" s="39">
        <v>0</v>
      </c>
      <c r="N151" s="39">
        <v>0</v>
      </c>
    </row>
    <row r="152" spans="1:14" ht="11.25">
      <c r="A152" s="106"/>
      <c r="B152" s="108"/>
      <c r="C152" s="110"/>
      <c r="D152" s="108"/>
      <c r="E152" s="36" t="s">
        <v>117</v>
      </c>
      <c r="F152" s="36" t="s">
        <v>24</v>
      </c>
      <c r="G152" s="37">
        <v>5400000</v>
      </c>
      <c r="H152" s="37">
        <v>2400000</v>
      </c>
      <c r="I152" s="37">
        <v>3000000</v>
      </c>
      <c r="J152" s="38">
        <v>0</v>
      </c>
      <c r="K152" s="38">
        <v>3000000</v>
      </c>
      <c r="L152" s="39">
        <v>0</v>
      </c>
      <c r="M152" s="39">
        <v>0</v>
      </c>
      <c r="N152" s="39">
        <v>0</v>
      </c>
    </row>
    <row r="153" spans="1:14" ht="11.25">
      <c r="A153" s="106"/>
      <c r="B153" s="108"/>
      <c r="C153" s="110"/>
      <c r="D153" s="108"/>
      <c r="E153" s="36" t="s">
        <v>15</v>
      </c>
      <c r="F153" s="36" t="s">
        <v>14</v>
      </c>
      <c r="G153" s="37">
        <v>2860000</v>
      </c>
      <c r="H153" s="37">
        <v>1520000</v>
      </c>
      <c r="I153" s="37">
        <v>640000</v>
      </c>
      <c r="J153" s="38">
        <v>0</v>
      </c>
      <c r="K153" s="38">
        <v>640000</v>
      </c>
      <c r="L153" s="39">
        <v>0</v>
      </c>
      <c r="M153" s="39">
        <v>0</v>
      </c>
      <c r="N153" s="39">
        <v>0</v>
      </c>
    </row>
    <row r="154" spans="1:14" ht="11.25">
      <c r="A154" s="107"/>
      <c r="B154" s="108"/>
      <c r="C154" s="111"/>
      <c r="D154" s="108"/>
      <c r="E154" s="36" t="s">
        <v>13</v>
      </c>
      <c r="F154" s="36" t="s">
        <v>14</v>
      </c>
      <c r="G154" s="37">
        <v>110000</v>
      </c>
      <c r="H154" s="37">
        <v>110000</v>
      </c>
      <c r="I154" s="37">
        <v>0</v>
      </c>
      <c r="J154" s="38">
        <v>0</v>
      </c>
      <c r="K154" s="38">
        <v>0</v>
      </c>
      <c r="L154" s="39">
        <v>0</v>
      </c>
      <c r="M154" s="39">
        <v>0</v>
      </c>
      <c r="N154" s="39">
        <v>0</v>
      </c>
    </row>
    <row r="155" spans="1:14" ht="11.25">
      <c r="A155" s="100" t="s">
        <v>75</v>
      </c>
      <c r="B155" s="100"/>
      <c r="C155" s="100"/>
      <c r="D155" s="100"/>
      <c r="E155" s="100"/>
      <c r="F155" s="100"/>
      <c r="G155" s="40">
        <f aca="true" t="shared" si="52" ref="G155:N155">SUM(G151:G154)</f>
        <v>20390000</v>
      </c>
      <c r="H155" s="40">
        <f t="shared" si="52"/>
        <v>11740000</v>
      </c>
      <c r="I155" s="40">
        <f t="shared" si="52"/>
        <v>6300000</v>
      </c>
      <c r="J155" s="72">
        <f t="shared" si="52"/>
        <v>0</v>
      </c>
      <c r="K155" s="72">
        <f t="shared" si="52"/>
        <v>6300000</v>
      </c>
      <c r="L155" s="42">
        <f t="shared" si="52"/>
        <v>0</v>
      </c>
      <c r="M155" s="42">
        <f t="shared" si="52"/>
        <v>0</v>
      </c>
      <c r="N155" s="42">
        <f t="shared" si="52"/>
        <v>0</v>
      </c>
    </row>
    <row r="156" spans="1:14" ht="11.25">
      <c r="A156" s="105"/>
      <c r="B156" s="105" t="s">
        <v>194</v>
      </c>
      <c r="C156" s="109" t="s">
        <v>186</v>
      </c>
      <c r="D156" s="105" t="s">
        <v>67</v>
      </c>
      <c r="E156" s="36" t="s">
        <v>12</v>
      </c>
      <c r="F156" s="36" t="s">
        <v>8</v>
      </c>
      <c r="G156" s="37">
        <v>28275000</v>
      </c>
      <c r="H156" s="37">
        <v>0</v>
      </c>
      <c r="I156" s="37">
        <v>0</v>
      </c>
      <c r="J156" s="38">
        <v>0</v>
      </c>
      <c r="K156" s="38">
        <v>0</v>
      </c>
      <c r="L156" s="39">
        <v>7068750</v>
      </c>
      <c r="M156" s="39">
        <v>7068750</v>
      </c>
      <c r="N156" s="39">
        <v>7068750</v>
      </c>
    </row>
    <row r="157" spans="1:14" ht="11.25">
      <c r="A157" s="107"/>
      <c r="B157" s="107"/>
      <c r="C157" s="111"/>
      <c r="D157" s="107"/>
      <c r="E157" s="36" t="s">
        <v>15</v>
      </c>
      <c r="F157" s="36" t="s">
        <v>14</v>
      </c>
      <c r="G157" s="37">
        <v>4241250</v>
      </c>
      <c r="H157" s="37">
        <v>0</v>
      </c>
      <c r="I157" s="37">
        <v>0</v>
      </c>
      <c r="J157" s="38">
        <v>0</v>
      </c>
      <c r="K157" s="38">
        <v>0</v>
      </c>
      <c r="L157" s="39">
        <v>1062312</v>
      </c>
      <c r="M157" s="39">
        <v>1053312</v>
      </c>
      <c r="N157" s="39">
        <v>1053312</v>
      </c>
    </row>
    <row r="158" spans="1:14" s="43" customFormat="1" ht="11.25">
      <c r="A158" s="117" t="s">
        <v>192</v>
      </c>
      <c r="B158" s="117"/>
      <c r="C158" s="117"/>
      <c r="D158" s="117"/>
      <c r="E158" s="117"/>
      <c r="F158" s="117"/>
      <c r="G158" s="61">
        <f aca="true" t="shared" si="53" ref="G158:N158">SUM(G156:G157)</f>
        <v>32516250</v>
      </c>
      <c r="H158" s="61">
        <f t="shared" si="53"/>
        <v>0</v>
      </c>
      <c r="I158" s="61">
        <f t="shared" si="53"/>
        <v>0</v>
      </c>
      <c r="J158" s="62">
        <f t="shared" si="53"/>
        <v>0</v>
      </c>
      <c r="K158" s="62">
        <f t="shared" si="53"/>
        <v>0</v>
      </c>
      <c r="L158" s="63">
        <f t="shared" si="53"/>
        <v>8131062</v>
      </c>
      <c r="M158" s="63">
        <f t="shared" si="53"/>
        <v>8122062</v>
      </c>
      <c r="N158" s="63">
        <f t="shared" si="53"/>
        <v>8122062</v>
      </c>
    </row>
    <row r="159" spans="1:14" s="43" customFormat="1" ht="11.25">
      <c r="A159" s="101" t="s">
        <v>98</v>
      </c>
      <c r="B159" s="101"/>
      <c r="C159" s="101"/>
      <c r="D159" s="101"/>
      <c r="E159" s="101"/>
      <c r="F159" s="101"/>
      <c r="G159" s="48">
        <f aca="true" t="shared" si="54" ref="G159:N159">G108+G110+G113+G117+G119+G121+G123+G125+G127+G130+G132+G136+G140+G142+G144+G147+G150+G155+G158</f>
        <v>252505751</v>
      </c>
      <c r="H159" s="48">
        <f t="shared" si="54"/>
        <v>37538015</v>
      </c>
      <c r="I159" s="48">
        <f t="shared" si="54"/>
        <v>64706952</v>
      </c>
      <c r="J159" s="48">
        <f t="shared" si="54"/>
        <v>164621</v>
      </c>
      <c r="K159" s="48">
        <f t="shared" si="54"/>
        <v>47119220</v>
      </c>
      <c r="L159" s="48">
        <f t="shared" si="54"/>
        <v>60473237</v>
      </c>
      <c r="M159" s="48">
        <f t="shared" si="54"/>
        <v>22829798</v>
      </c>
      <c r="N159" s="48">
        <f t="shared" si="54"/>
        <v>14641496</v>
      </c>
    </row>
    <row r="160" spans="1:14" ht="11.25">
      <c r="A160" s="114" t="s">
        <v>99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6"/>
    </row>
    <row r="161" spans="1:14" ht="22.5">
      <c r="A161" s="89">
        <v>1438</v>
      </c>
      <c r="B161" s="89" t="s">
        <v>100</v>
      </c>
      <c r="C161" s="44" t="s">
        <v>182</v>
      </c>
      <c r="D161" s="89" t="s">
        <v>101</v>
      </c>
      <c r="E161" s="36" t="s">
        <v>102</v>
      </c>
      <c r="F161" s="36" t="s">
        <v>8</v>
      </c>
      <c r="G161" s="37">
        <v>36075000</v>
      </c>
      <c r="H161" s="37">
        <v>0</v>
      </c>
      <c r="I161" s="37">
        <v>9018750</v>
      </c>
      <c r="J161" s="38">
        <v>0</v>
      </c>
      <c r="K161" s="38">
        <v>9018750</v>
      </c>
      <c r="L161" s="39">
        <v>9018750</v>
      </c>
      <c r="M161" s="39">
        <v>9018750</v>
      </c>
      <c r="N161" s="39">
        <v>0</v>
      </c>
    </row>
    <row r="162" spans="1:14" ht="11.25">
      <c r="A162" s="100" t="s">
        <v>9</v>
      </c>
      <c r="B162" s="100"/>
      <c r="C162" s="100"/>
      <c r="D162" s="100"/>
      <c r="E162" s="100"/>
      <c r="F162" s="100"/>
      <c r="G162" s="40">
        <f aca="true" t="shared" si="55" ref="G162:N162">SUM(G161)</f>
        <v>36075000</v>
      </c>
      <c r="H162" s="40">
        <f t="shared" si="55"/>
        <v>0</v>
      </c>
      <c r="I162" s="40">
        <f t="shared" si="55"/>
        <v>9018750</v>
      </c>
      <c r="J162" s="72">
        <f t="shared" si="55"/>
        <v>0</v>
      </c>
      <c r="K162" s="72">
        <f t="shared" si="55"/>
        <v>9018750</v>
      </c>
      <c r="L162" s="42">
        <f t="shared" si="55"/>
        <v>9018750</v>
      </c>
      <c r="M162" s="42">
        <f t="shared" si="55"/>
        <v>9018750</v>
      </c>
      <c r="N162" s="42">
        <f t="shared" si="55"/>
        <v>0</v>
      </c>
    </row>
    <row r="163" spans="1:14" ht="11.25">
      <c r="A163" s="108">
        <v>1217</v>
      </c>
      <c r="B163" s="108" t="s">
        <v>189</v>
      </c>
      <c r="C163" s="109" t="s">
        <v>182</v>
      </c>
      <c r="D163" s="108" t="s">
        <v>103</v>
      </c>
      <c r="E163" s="36" t="s">
        <v>104</v>
      </c>
      <c r="F163" s="36" t="s">
        <v>8</v>
      </c>
      <c r="G163" s="37">
        <v>58674900</v>
      </c>
      <c r="H163" s="37">
        <v>0</v>
      </c>
      <c r="I163" s="37">
        <f>J163+K163</f>
        <v>0</v>
      </c>
      <c r="J163" s="38">
        <v>0</v>
      </c>
      <c r="K163" s="38">
        <v>0</v>
      </c>
      <c r="L163" s="39">
        <v>29337450</v>
      </c>
      <c r="M163" s="39">
        <v>0</v>
      </c>
      <c r="N163" s="39">
        <v>0</v>
      </c>
    </row>
    <row r="164" spans="1:14" ht="11.25">
      <c r="A164" s="108"/>
      <c r="B164" s="108"/>
      <c r="C164" s="110"/>
      <c r="D164" s="108"/>
      <c r="E164" s="36" t="s">
        <v>29</v>
      </c>
      <c r="F164" s="36" t="s">
        <v>8</v>
      </c>
      <c r="G164" s="37">
        <v>471335030</v>
      </c>
      <c r="H164" s="37">
        <v>81832480</v>
      </c>
      <c r="I164" s="37">
        <f>J164+K164</f>
        <v>128437446</v>
      </c>
      <c r="J164" s="39">
        <v>21362128</v>
      </c>
      <c r="K164" s="38">
        <v>107075318</v>
      </c>
      <c r="L164" s="39">
        <v>0</v>
      </c>
      <c r="M164" s="39">
        <v>0</v>
      </c>
      <c r="N164" s="39">
        <v>0</v>
      </c>
    </row>
    <row r="165" spans="1:14" ht="11.25">
      <c r="A165" s="108"/>
      <c r="B165" s="108"/>
      <c r="C165" s="110"/>
      <c r="D165" s="108"/>
      <c r="E165" s="36" t="s">
        <v>23</v>
      </c>
      <c r="F165" s="36" t="s">
        <v>8</v>
      </c>
      <c r="G165" s="37">
        <v>348528906</v>
      </c>
      <c r="H165" s="37">
        <v>40794115</v>
      </c>
      <c r="I165" s="37">
        <f>J165+K165</f>
        <v>121536951</v>
      </c>
      <c r="J165" s="39">
        <v>20167053</v>
      </c>
      <c r="K165" s="38">
        <v>101369898</v>
      </c>
      <c r="L165" s="39">
        <v>68618525</v>
      </c>
      <c r="M165" s="39">
        <v>0</v>
      </c>
      <c r="N165" s="39">
        <v>0</v>
      </c>
    </row>
    <row r="166" spans="1:14" ht="11.25">
      <c r="A166" s="108"/>
      <c r="B166" s="108"/>
      <c r="C166" s="111"/>
      <c r="D166" s="108"/>
      <c r="E166" s="36" t="s">
        <v>15</v>
      </c>
      <c r="F166" s="36" t="s">
        <v>14</v>
      </c>
      <c r="G166" s="37">
        <v>3000000</v>
      </c>
      <c r="H166" s="37">
        <v>0</v>
      </c>
      <c r="I166" s="37">
        <f>J166+K166</f>
        <v>3000000</v>
      </c>
      <c r="J166" s="39">
        <v>0</v>
      </c>
      <c r="K166" s="38">
        <v>3000000</v>
      </c>
      <c r="L166" s="39">
        <v>0</v>
      </c>
      <c r="M166" s="39">
        <v>0</v>
      </c>
      <c r="N166" s="39">
        <v>0</v>
      </c>
    </row>
    <row r="167" spans="1:14" ht="11.25">
      <c r="A167" s="100" t="s">
        <v>9</v>
      </c>
      <c r="B167" s="100"/>
      <c r="C167" s="100"/>
      <c r="D167" s="100"/>
      <c r="E167" s="100"/>
      <c r="F167" s="100"/>
      <c r="G167" s="40">
        <f aca="true" t="shared" si="56" ref="G167:N167">SUM(G163:G166)</f>
        <v>881538836</v>
      </c>
      <c r="H167" s="40">
        <f t="shared" si="56"/>
        <v>122626595</v>
      </c>
      <c r="I167" s="40">
        <f t="shared" si="56"/>
        <v>252974397</v>
      </c>
      <c r="J167" s="41">
        <f t="shared" si="56"/>
        <v>41529181</v>
      </c>
      <c r="K167" s="41">
        <f t="shared" si="56"/>
        <v>211445216</v>
      </c>
      <c r="L167" s="42">
        <f t="shared" si="56"/>
        <v>97955975</v>
      </c>
      <c r="M167" s="42">
        <f t="shared" si="56"/>
        <v>0</v>
      </c>
      <c r="N167" s="42">
        <f t="shared" si="56"/>
        <v>0</v>
      </c>
    </row>
    <row r="168" spans="1:14" ht="22.5">
      <c r="A168" s="105">
        <v>1053</v>
      </c>
      <c r="B168" s="108" t="s">
        <v>105</v>
      </c>
      <c r="C168" s="109" t="s">
        <v>182</v>
      </c>
      <c r="D168" s="108" t="s">
        <v>106</v>
      </c>
      <c r="E168" s="36" t="s">
        <v>107</v>
      </c>
      <c r="F168" s="36" t="s">
        <v>26</v>
      </c>
      <c r="G168" s="37">
        <v>8469453</v>
      </c>
      <c r="H168" s="37">
        <v>12647157</v>
      </c>
      <c r="I168" s="37">
        <v>5376801</v>
      </c>
      <c r="J168" s="38">
        <v>2176030</v>
      </c>
      <c r="K168" s="38">
        <v>3200771</v>
      </c>
      <c r="L168" s="39">
        <v>0</v>
      </c>
      <c r="M168" s="39">
        <v>0</v>
      </c>
      <c r="N168" s="39">
        <v>0</v>
      </c>
    </row>
    <row r="169" spans="1:14" ht="11.25">
      <c r="A169" s="106"/>
      <c r="B169" s="108"/>
      <c r="C169" s="110"/>
      <c r="D169" s="108"/>
      <c r="E169" s="36" t="s">
        <v>29</v>
      </c>
      <c r="F169" s="36" t="s">
        <v>8</v>
      </c>
      <c r="G169" s="37">
        <v>97791500</v>
      </c>
      <c r="H169" s="37">
        <v>65732597</v>
      </c>
      <c r="I169" s="37">
        <f>J169+K169</f>
        <v>26955886</v>
      </c>
      <c r="J169" s="38">
        <v>3970033</v>
      </c>
      <c r="K169" s="38">
        <v>22985853</v>
      </c>
      <c r="L169" s="39">
        <v>0</v>
      </c>
      <c r="M169" s="39">
        <v>0</v>
      </c>
      <c r="N169" s="39">
        <v>0</v>
      </c>
    </row>
    <row r="170" spans="1:14" ht="11.25">
      <c r="A170" s="106"/>
      <c r="B170" s="108"/>
      <c r="C170" s="110"/>
      <c r="D170" s="108"/>
      <c r="E170" s="36" t="s">
        <v>12</v>
      </c>
      <c r="F170" s="36" t="s">
        <v>8</v>
      </c>
      <c r="G170" s="37">
        <v>18718689</v>
      </c>
      <c r="H170" s="37">
        <v>18729356</v>
      </c>
      <c r="I170" s="37">
        <f aca="true" t="shared" si="57" ref="I170:I180">J170+K170</f>
        <v>0</v>
      </c>
      <c r="J170" s="38">
        <v>0</v>
      </c>
      <c r="K170" s="38">
        <v>0</v>
      </c>
      <c r="L170" s="39">
        <v>0</v>
      </c>
      <c r="M170" s="39">
        <v>0</v>
      </c>
      <c r="N170" s="39">
        <v>0</v>
      </c>
    </row>
    <row r="171" spans="1:14" ht="11.25">
      <c r="A171" s="107"/>
      <c r="B171" s="108"/>
      <c r="C171" s="111"/>
      <c r="D171" s="108"/>
      <c r="E171" s="36" t="s">
        <v>23</v>
      </c>
      <c r="F171" s="36" t="s">
        <v>8</v>
      </c>
      <c r="G171" s="37">
        <v>88012350</v>
      </c>
      <c r="H171" s="37">
        <v>60757195</v>
      </c>
      <c r="I171" s="37">
        <f t="shared" si="57"/>
        <v>27869000</v>
      </c>
      <c r="J171" s="38">
        <v>3262253</v>
      </c>
      <c r="K171" s="38">
        <v>24606747</v>
      </c>
      <c r="L171" s="39">
        <v>0</v>
      </c>
      <c r="M171" s="39">
        <v>0</v>
      </c>
      <c r="N171" s="39">
        <v>0</v>
      </c>
    </row>
    <row r="172" spans="1:14" ht="11.25">
      <c r="A172" s="100" t="s">
        <v>9</v>
      </c>
      <c r="B172" s="100"/>
      <c r="C172" s="100"/>
      <c r="D172" s="100"/>
      <c r="E172" s="100"/>
      <c r="F172" s="100"/>
      <c r="G172" s="40">
        <f aca="true" t="shared" si="58" ref="G172:N172">SUM(G168:G171)</f>
        <v>212991992</v>
      </c>
      <c r="H172" s="40">
        <f t="shared" si="58"/>
        <v>157866305</v>
      </c>
      <c r="I172" s="40">
        <f t="shared" si="58"/>
        <v>60201687</v>
      </c>
      <c r="J172" s="41">
        <f t="shared" si="58"/>
        <v>9408316</v>
      </c>
      <c r="K172" s="41">
        <f t="shared" si="58"/>
        <v>50793371</v>
      </c>
      <c r="L172" s="42">
        <f t="shared" si="58"/>
        <v>0</v>
      </c>
      <c r="M172" s="42">
        <f t="shared" si="58"/>
        <v>0</v>
      </c>
      <c r="N172" s="42">
        <f t="shared" si="58"/>
        <v>0</v>
      </c>
    </row>
    <row r="173" spans="1:14" ht="11.25">
      <c r="A173" s="105">
        <v>777</v>
      </c>
      <c r="B173" s="108" t="s">
        <v>108</v>
      </c>
      <c r="C173" s="109" t="s">
        <v>182</v>
      </c>
      <c r="D173" s="108" t="s">
        <v>106</v>
      </c>
      <c r="E173" s="36" t="s">
        <v>56</v>
      </c>
      <c r="F173" s="36" t="s">
        <v>8</v>
      </c>
      <c r="G173" s="37">
        <v>26509752</v>
      </c>
      <c r="H173" s="37">
        <v>0</v>
      </c>
      <c r="I173" s="37">
        <f t="shared" si="57"/>
        <v>8836584</v>
      </c>
      <c r="J173" s="38">
        <v>0</v>
      </c>
      <c r="K173" s="38">
        <v>8836584</v>
      </c>
      <c r="L173" s="39">
        <v>19340000</v>
      </c>
      <c r="M173" s="39">
        <v>0</v>
      </c>
      <c r="N173" s="39">
        <v>0</v>
      </c>
    </row>
    <row r="174" spans="1:14" ht="11.25">
      <c r="A174" s="106"/>
      <c r="B174" s="108"/>
      <c r="C174" s="110"/>
      <c r="D174" s="108"/>
      <c r="E174" s="36" t="s">
        <v>29</v>
      </c>
      <c r="F174" s="36" t="s">
        <v>8</v>
      </c>
      <c r="G174" s="37">
        <v>72085693</v>
      </c>
      <c r="H174" s="37">
        <v>41278737</v>
      </c>
      <c r="I174" s="37">
        <f t="shared" si="57"/>
        <v>19309633</v>
      </c>
      <c r="J174" s="38">
        <v>321607</v>
      </c>
      <c r="K174" s="38">
        <v>18988026</v>
      </c>
      <c r="L174" s="39">
        <v>29180000</v>
      </c>
      <c r="M174" s="39">
        <v>0</v>
      </c>
      <c r="N174" s="39">
        <v>0</v>
      </c>
    </row>
    <row r="175" spans="1:14" ht="11.25">
      <c r="A175" s="106"/>
      <c r="B175" s="108"/>
      <c r="C175" s="110"/>
      <c r="D175" s="108"/>
      <c r="E175" s="36" t="s">
        <v>29</v>
      </c>
      <c r="F175" s="36" t="s">
        <v>24</v>
      </c>
      <c r="G175" s="37">
        <v>700000</v>
      </c>
      <c r="H175" s="37">
        <v>700000</v>
      </c>
      <c r="I175" s="37">
        <f t="shared" si="57"/>
        <v>0</v>
      </c>
      <c r="J175" s="38">
        <v>0</v>
      </c>
      <c r="K175" s="38">
        <v>0</v>
      </c>
      <c r="L175" s="39">
        <v>0</v>
      </c>
      <c r="M175" s="39">
        <v>0</v>
      </c>
      <c r="N175" s="39">
        <v>0</v>
      </c>
    </row>
    <row r="176" spans="1:14" ht="11.25">
      <c r="A176" s="106"/>
      <c r="B176" s="108"/>
      <c r="C176" s="110"/>
      <c r="D176" s="108"/>
      <c r="E176" s="36" t="s">
        <v>23</v>
      </c>
      <c r="F176" s="36" t="s">
        <v>8</v>
      </c>
      <c r="G176" s="37">
        <v>73523756</v>
      </c>
      <c r="H176" s="37">
        <v>59015282</v>
      </c>
      <c r="I176" s="37">
        <f t="shared" si="57"/>
        <v>11526822</v>
      </c>
      <c r="J176" s="38">
        <v>5963922</v>
      </c>
      <c r="K176" s="38">
        <v>5562900</v>
      </c>
      <c r="L176" s="39">
        <v>5570000</v>
      </c>
      <c r="M176" s="39">
        <v>0</v>
      </c>
      <c r="N176" s="39">
        <v>0</v>
      </c>
    </row>
    <row r="177" spans="1:14" ht="11.25">
      <c r="A177" s="107"/>
      <c r="B177" s="108"/>
      <c r="C177" s="111"/>
      <c r="D177" s="108"/>
      <c r="E177" s="36" t="s">
        <v>15</v>
      </c>
      <c r="F177" s="36" t="s">
        <v>14</v>
      </c>
      <c r="G177" s="37">
        <v>40000000</v>
      </c>
      <c r="H177" s="37">
        <v>37939163</v>
      </c>
      <c r="I177" s="37">
        <f t="shared" si="57"/>
        <v>6255244</v>
      </c>
      <c r="J177" s="38">
        <v>1773862</v>
      </c>
      <c r="K177" s="38">
        <v>4481382</v>
      </c>
      <c r="L177" s="39">
        <v>0</v>
      </c>
      <c r="M177" s="39">
        <v>0</v>
      </c>
      <c r="N177" s="39">
        <v>0</v>
      </c>
    </row>
    <row r="178" spans="1:14" ht="11.25">
      <c r="A178" s="100" t="s">
        <v>9</v>
      </c>
      <c r="B178" s="100"/>
      <c r="C178" s="100"/>
      <c r="D178" s="100"/>
      <c r="E178" s="100"/>
      <c r="F178" s="100"/>
      <c r="G178" s="40">
        <f aca="true" t="shared" si="59" ref="G178:N178">SUM(G173:G177)</f>
        <v>212819201</v>
      </c>
      <c r="H178" s="40">
        <f t="shared" si="59"/>
        <v>138933182</v>
      </c>
      <c r="I178" s="40">
        <f t="shared" si="59"/>
        <v>45928283</v>
      </c>
      <c r="J178" s="41">
        <f t="shared" si="59"/>
        <v>8059391</v>
      </c>
      <c r="K178" s="41">
        <f t="shared" si="59"/>
        <v>37868892</v>
      </c>
      <c r="L178" s="42">
        <f t="shared" si="59"/>
        <v>54090000</v>
      </c>
      <c r="M178" s="42">
        <f t="shared" si="59"/>
        <v>0</v>
      </c>
      <c r="N178" s="42">
        <f t="shared" si="59"/>
        <v>0</v>
      </c>
    </row>
    <row r="179" spans="1:14" ht="22.5">
      <c r="A179" s="106">
        <v>1003</v>
      </c>
      <c r="B179" s="107" t="s">
        <v>109</v>
      </c>
      <c r="C179" s="110" t="s">
        <v>182</v>
      </c>
      <c r="D179" s="107" t="s">
        <v>110</v>
      </c>
      <c r="E179" s="68" t="s">
        <v>111</v>
      </c>
      <c r="F179" s="68" t="s">
        <v>26</v>
      </c>
      <c r="G179" s="69">
        <v>5309790</v>
      </c>
      <c r="H179" s="69">
        <v>3394473</v>
      </c>
      <c r="I179" s="69">
        <f t="shared" si="57"/>
        <v>3394473</v>
      </c>
      <c r="J179" s="70">
        <v>3394473</v>
      </c>
      <c r="K179" s="70">
        <v>0</v>
      </c>
      <c r="L179" s="71">
        <v>0</v>
      </c>
      <c r="M179" s="71">
        <v>0</v>
      </c>
      <c r="N179" s="71">
        <v>0</v>
      </c>
    </row>
    <row r="180" spans="1:14" ht="11.25">
      <c r="A180" s="107"/>
      <c r="B180" s="108"/>
      <c r="C180" s="111"/>
      <c r="D180" s="108"/>
      <c r="E180" s="36" t="s">
        <v>112</v>
      </c>
      <c r="F180" s="36" t="s">
        <v>8</v>
      </c>
      <c r="G180" s="37">
        <v>30088820</v>
      </c>
      <c r="H180" s="37">
        <v>19235348</v>
      </c>
      <c r="I180" s="37">
        <f t="shared" si="57"/>
        <v>126913</v>
      </c>
      <c r="J180" s="38">
        <v>63456</v>
      </c>
      <c r="K180" s="38">
        <v>63457</v>
      </c>
      <c r="L180" s="39">
        <v>0</v>
      </c>
      <c r="M180" s="39">
        <v>0</v>
      </c>
      <c r="N180" s="39">
        <v>0</v>
      </c>
    </row>
    <row r="181" spans="1:14" ht="11.25">
      <c r="A181" s="100" t="s">
        <v>9</v>
      </c>
      <c r="B181" s="100"/>
      <c r="C181" s="100"/>
      <c r="D181" s="100"/>
      <c r="E181" s="100"/>
      <c r="F181" s="100"/>
      <c r="G181" s="40">
        <f aca="true" t="shared" si="60" ref="G181:N181">SUM(G179:G180)</f>
        <v>35398610</v>
      </c>
      <c r="H181" s="40">
        <f t="shared" si="60"/>
        <v>22629821</v>
      </c>
      <c r="I181" s="40">
        <f t="shared" si="60"/>
        <v>3521386</v>
      </c>
      <c r="J181" s="41">
        <f t="shared" si="60"/>
        <v>3457929</v>
      </c>
      <c r="K181" s="41">
        <f t="shared" si="60"/>
        <v>63457</v>
      </c>
      <c r="L181" s="42">
        <f t="shared" si="60"/>
        <v>0</v>
      </c>
      <c r="M181" s="42">
        <f t="shared" si="60"/>
        <v>0</v>
      </c>
      <c r="N181" s="42">
        <f t="shared" si="60"/>
        <v>0</v>
      </c>
    </row>
    <row r="182" spans="1:14" ht="22.5">
      <c r="A182" s="89">
        <v>1007</v>
      </c>
      <c r="B182" s="89" t="s">
        <v>113</v>
      </c>
      <c r="C182" s="44" t="s">
        <v>182</v>
      </c>
      <c r="D182" s="89" t="s">
        <v>110</v>
      </c>
      <c r="E182" s="36" t="s">
        <v>71</v>
      </c>
      <c r="F182" s="36" t="s">
        <v>8</v>
      </c>
      <c r="G182" s="37">
        <v>132267028</v>
      </c>
      <c r="H182" s="37">
        <v>129849081</v>
      </c>
      <c r="I182" s="37">
        <f>J182+K182</f>
        <v>13971869</v>
      </c>
      <c r="J182" s="38">
        <v>11553922</v>
      </c>
      <c r="K182" s="38">
        <v>2417947</v>
      </c>
      <c r="L182" s="39">
        <v>0</v>
      </c>
      <c r="M182" s="39">
        <v>0</v>
      </c>
      <c r="N182" s="39">
        <v>0</v>
      </c>
    </row>
    <row r="183" spans="1:14" ht="11.25">
      <c r="A183" s="100" t="s">
        <v>9</v>
      </c>
      <c r="B183" s="100"/>
      <c r="C183" s="100"/>
      <c r="D183" s="100"/>
      <c r="E183" s="100"/>
      <c r="F183" s="100"/>
      <c r="G183" s="40">
        <f aca="true" t="shared" si="61" ref="G183:N183">SUM(G182)</f>
        <v>132267028</v>
      </c>
      <c r="H183" s="40">
        <f t="shared" si="61"/>
        <v>129849081</v>
      </c>
      <c r="I183" s="40">
        <f t="shared" si="61"/>
        <v>13971869</v>
      </c>
      <c r="J183" s="72">
        <f t="shared" si="61"/>
        <v>11553922</v>
      </c>
      <c r="K183" s="72">
        <f t="shared" si="61"/>
        <v>2417947</v>
      </c>
      <c r="L183" s="42">
        <f t="shared" si="61"/>
        <v>0</v>
      </c>
      <c r="M183" s="42">
        <f t="shared" si="61"/>
        <v>0</v>
      </c>
      <c r="N183" s="42">
        <f t="shared" si="61"/>
        <v>0</v>
      </c>
    </row>
    <row r="184" spans="1:14" ht="22.5">
      <c r="A184" s="105">
        <v>1997</v>
      </c>
      <c r="B184" s="108" t="s">
        <v>114</v>
      </c>
      <c r="C184" s="109" t="s">
        <v>182</v>
      </c>
      <c r="D184" s="108" t="s">
        <v>110</v>
      </c>
      <c r="E184" s="36" t="s">
        <v>111</v>
      </c>
      <c r="F184" s="36" t="s">
        <v>26</v>
      </c>
      <c r="G184" s="37">
        <v>1573573</v>
      </c>
      <c r="H184" s="37">
        <v>786786</v>
      </c>
      <c r="I184" s="37">
        <v>0</v>
      </c>
      <c r="J184" s="38">
        <v>0</v>
      </c>
      <c r="K184" s="38">
        <v>0</v>
      </c>
      <c r="L184" s="39">
        <v>0</v>
      </c>
      <c r="M184" s="39">
        <v>0</v>
      </c>
      <c r="N184" s="39">
        <v>0</v>
      </c>
    </row>
    <row r="185" spans="1:14" ht="11.25">
      <c r="A185" s="107"/>
      <c r="B185" s="108"/>
      <c r="C185" s="111"/>
      <c r="D185" s="108"/>
      <c r="E185" s="36" t="s">
        <v>112</v>
      </c>
      <c r="F185" s="36" t="s">
        <v>8</v>
      </c>
      <c r="G185" s="37">
        <v>8916913</v>
      </c>
      <c r="H185" s="37">
        <v>8916913</v>
      </c>
      <c r="I185" s="37">
        <v>0</v>
      </c>
      <c r="J185" s="38">
        <v>0</v>
      </c>
      <c r="K185" s="38">
        <v>0</v>
      </c>
      <c r="L185" s="39">
        <v>0</v>
      </c>
      <c r="M185" s="39">
        <v>0</v>
      </c>
      <c r="N185" s="39">
        <v>0</v>
      </c>
    </row>
    <row r="186" spans="1:14" ht="11.25">
      <c r="A186" s="100" t="s">
        <v>9</v>
      </c>
      <c r="B186" s="100"/>
      <c r="C186" s="100"/>
      <c r="D186" s="100"/>
      <c r="E186" s="100"/>
      <c r="F186" s="100"/>
      <c r="G186" s="40">
        <f aca="true" t="shared" si="62" ref="G186:N186">SUM(G184:G185)</f>
        <v>10490486</v>
      </c>
      <c r="H186" s="40">
        <f t="shared" si="62"/>
        <v>9703699</v>
      </c>
      <c r="I186" s="40">
        <f t="shared" si="62"/>
        <v>0</v>
      </c>
      <c r="J186" s="41">
        <f t="shared" si="62"/>
        <v>0</v>
      </c>
      <c r="K186" s="41">
        <f t="shared" si="62"/>
        <v>0</v>
      </c>
      <c r="L186" s="42">
        <f t="shared" si="62"/>
        <v>0</v>
      </c>
      <c r="M186" s="42">
        <f t="shared" si="62"/>
        <v>0</v>
      </c>
      <c r="N186" s="42">
        <f t="shared" si="62"/>
        <v>0</v>
      </c>
    </row>
    <row r="187" spans="1:14" ht="11.25">
      <c r="A187" s="105">
        <v>768</v>
      </c>
      <c r="B187" s="108" t="s">
        <v>115</v>
      </c>
      <c r="C187" s="109" t="s">
        <v>182</v>
      </c>
      <c r="D187" s="108" t="s">
        <v>116</v>
      </c>
      <c r="E187" s="36" t="s">
        <v>104</v>
      </c>
      <c r="F187" s="36" t="s">
        <v>8</v>
      </c>
      <c r="G187" s="37">
        <v>39116600</v>
      </c>
      <c r="H187" s="37">
        <v>0</v>
      </c>
      <c r="I187" s="37">
        <f aca="true" t="shared" si="63" ref="I187:I193">J187+K187</f>
        <v>0</v>
      </c>
      <c r="J187" s="38">
        <v>0</v>
      </c>
      <c r="K187" s="38">
        <v>0</v>
      </c>
      <c r="L187" s="39">
        <v>0</v>
      </c>
      <c r="M187" s="39">
        <v>0</v>
      </c>
      <c r="N187" s="39">
        <v>0</v>
      </c>
    </row>
    <row r="188" spans="1:14" ht="11.25">
      <c r="A188" s="106"/>
      <c r="B188" s="108"/>
      <c r="C188" s="110"/>
      <c r="D188" s="108"/>
      <c r="E188" s="36" t="s">
        <v>117</v>
      </c>
      <c r="F188" s="36" t="s">
        <v>24</v>
      </c>
      <c r="G188" s="37">
        <v>12713000</v>
      </c>
      <c r="H188" s="37">
        <v>0</v>
      </c>
      <c r="I188" s="37">
        <f t="shared" si="63"/>
        <v>11285139</v>
      </c>
      <c r="J188" s="38">
        <v>0</v>
      </c>
      <c r="K188" s="38">
        <v>11285139</v>
      </c>
      <c r="L188" s="39">
        <v>0</v>
      </c>
      <c r="M188" s="39">
        <v>0</v>
      </c>
      <c r="N188" s="39">
        <v>0</v>
      </c>
    </row>
    <row r="189" spans="1:14" ht="11.25">
      <c r="A189" s="106"/>
      <c r="B189" s="108"/>
      <c r="C189" s="110"/>
      <c r="D189" s="108"/>
      <c r="E189" s="36" t="s">
        <v>29</v>
      </c>
      <c r="F189" s="36" t="s">
        <v>8</v>
      </c>
      <c r="G189" s="37">
        <v>100920828</v>
      </c>
      <c r="H189" s="37">
        <v>53884448</v>
      </c>
      <c r="I189" s="37">
        <f t="shared" si="63"/>
        <v>15936886</v>
      </c>
      <c r="J189" s="38">
        <v>8632076</v>
      </c>
      <c r="K189" s="38">
        <v>7304810</v>
      </c>
      <c r="L189" s="39">
        <v>0</v>
      </c>
      <c r="M189" s="39">
        <v>0</v>
      </c>
      <c r="N189" s="39">
        <v>0</v>
      </c>
    </row>
    <row r="190" spans="1:14" ht="11.25">
      <c r="A190" s="106"/>
      <c r="B190" s="108"/>
      <c r="C190" s="110"/>
      <c r="D190" s="108"/>
      <c r="E190" s="36" t="s">
        <v>15</v>
      </c>
      <c r="F190" s="36" t="s">
        <v>163</v>
      </c>
      <c r="G190" s="37">
        <v>33142713</v>
      </c>
      <c r="H190" s="37">
        <v>17700602</v>
      </c>
      <c r="I190" s="37">
        <f t="shared" si="63"/>
        <v>5853262</v>
      </c>
      <c r="J190" s="38">
        <v>1951822</v>
      </c>
      <c r="K190" s="38">
        <v>3901440</v>
      </c>
      <c r="L190" s="39">
        <v>0</v>
      </c>
      <c r="M190" s="39">
        <v>0</v>
      </c>
      <c r="N190" s="39">
        <v>0</v>
      </c>
    </row>
    <row r="191" spans="1:14" ht="14.25" customHeight="1">
      <c r="A191" s="106"/>
      <c r="B191" s="108"/>
      <c r="C191" s="110"/>
      <c r="D191" s="108"/>
      <c r="E191" s="36" t="s">
        <v>215</v>
      </c>
      <c r="F191" s="36" t="s">
        <v>26</v>
      </c>
      <c r="G191" s="37">
        <v>35398602</v>
      </c>
      <c r="H191" s="37">
        <v>12017082</v>
      </c>
      <c r="I191" s="37">
        <f t="shared" si="63"/>
        <v>0</v>
      </c>
      <c r="J191" s="38">
        <v>0</v>
      </c>
      <c r="K191" s="38">
        <v>0</v>
      </c>
      <c r="L191" s="39">
        <v>0</v>
      </c>
      <c r="M191" s="39">
        <v>0</v>
      </c>
      <c r="N191" s="39">
        <v>0</v>
      </c>
    </row>
    <row r="192" spans="1:14" ht="11.25">
      <c r="A192" s="106"/>
      <c r="B192" s="108"/>
      <c r="C192" s="110"/>
      <c r="D192" s="108"/>
      <c r="E192" s="36" t="s">
        <v>23</v>
      </c>
      <c r="F192" s="36" t="s">
        <v>8</v>
      </c>
      <c r="G192" s="37">
        <v>82144860</v>
      </c>
      <c r="H192" s="37">
        <v>50236743</v>
      </c>
      <c r="I192" s="37">
        <f t="shared" si="63"/>
        <v>7208928</v>
      </c>
      <c r="J192" s="38">
        <v>2849232</v>
      </c>
      <c r="K192" s="38">
        <v>4359696</v>
      </c>
      <c r="L192" s="39">
        <v>0</v>
      </c>
      <c r="M192" s="39">
        <v>0</v>
      </c>
      <c r="N192" s="39">
        <v>0</v>
      </c>
    </row>
    <row r="193" spans="1:14" ht="11.25">
      <c r="A193" s="107"/>
      <c r="B193" s="108"/>
      <c r="C193" s="111"/>
      <c r="D193" s="108"/>
      <c r="E193" s="36" t="s">
        <v>56</v>
      </c>
      <c r="F193" s="36" t="s">
        <v>8</v>
      </c>
      <c r="G193" s="37">
        <v>17075000</v>
      </c>
      <c r="H193" s="37">
        <v>0</v>
      </c>
      <c r="I193" s="37">
        <f t="shared" si="63"/>
        <v>0</v>
      </c>
      <c r="J193" s="38">
        <v>0</v>
      </c>
      <c r="K193" s="38">
        <v>0</v>
      </c>
      <c r="L193" s="39">
        <v>0</v>
      </c>
      <c r="M193" s="39">
        <v>0</v>
      </c>
      <c r="N193" s="39">
        <v>0</v>
      </c>
    </row>
    <row r="194" spans="1:14" ht="11.25">
      <c r="A194" s="100" t="s">
        <v>118</v>
      </c>
      <c r="B194" s="100"/>
      <c r="C194" s="100"/>
      <c r="D194" s="100"/>
      <c r="E194" s="100"/>
      <c r="F194" s="100"/>
      <c r="G194" s="40">
        <f aca="true" t="shared" si="64" ref="G194:N194">SUM(G187:G193)</f>
        <v>320511603</v>
      </c>
      <c r="H194" s="40">
        <f t="shared" si="64"/>
        <v>133838875</v>
      </c>
      <c r="I194" s="40">
        <f t="shared" si="64"/>
        <v>40284215</v>
      </c>
      <c r="J194" s="41">
        <f t="shared" si="64"/>
        <v>13433130</v>
      </c>
      <c r="K194" s="41">
        <f t="shared" si="64"/>
        <v>26851085</v>
      </c>
      <c r="L194" s="42">
        <f t="shared" si="64"/>
        <v>0</v>
      </c>
      <c r="M194" s="42">
        <f t="shared" si="64"/>
        <v>0</v>
      </c>
      <c r="N194" s="42">
        <f t="shared" si="64"/>
        <v>0</v>
      </c>
    </row>
    <row r="195" spans="1:14" s="43" customFormat="1" ht="11.25">
      <c r="A195" s="101" t="s">
        <v>119</v>
      </c>
      <c r="B195" s="101"/>
      <c r="C195" s="101"/>
      <c r="D195" s="101"/>
      <c r="E195" s="101"/>
      <c r="F195" s="101"/>
      <c r="G195" s="48">
        <f aca="true" t="shared" si="65" ref="G195:N195">G162+G167+G172+G178+G181+G183+G186+G194</f>
        <v>1842092756</v>
      </c>
      <c r="H195" s="48">
        <f t="shared" si="65"/>
        <v>715447558</v>
      </c>
      <c r="I195" s="48">
        <f t="shared" si="65"/>
        <v>425900587</v>
      </c>
      <c r="J195" s="48">
        <f t="shared" si="65"/>
        <v>87441869</v>
      </c>
      <c r="K195" s="48">
        <f t="shared" si="65"/>
        <v>338458718</v>
      </c>
      <c r="L195" s="48">
        <f t="shared" si="65"/>
        <v>161064725</v>
      </c>
      <c r="M195" s="48">
        <f t="shared" si="65"/>
        <v>9018750</v>
      </c>
      <c r="N195" s="48">
        <f t="shared" si="65"/>
        <v>0</v>
      </c>
    </row>
    <row r="196" spans="1:14" s="43" customFormat="1" ht="11.25">
      <c r="A196" s="114" t="s">
        <v>120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6"/>
    </row>
    <row r="197" spans="1:14" ht="22.5">
      <c r="A197" s="105">
        <v>1258</v>
      </c>
      <c r="B197" s="108" t="s">
        <v>121</v>
      </c>
      <c r="C197" s="109" t="s">
        <v>182</v>
      </c>
      <c r="D197" s="108" t="s">
        <v>122</v>
      </c>
      <c r="E197" s="36" t="s">
        <v>123</v>
      </c>
      <c r="F197" s="36" t="s">
        <v>26</v>
      </c>
      <c r="G197" s="37">
        <v>6720000</v>
      </c>
      <c r="H197" s="37">
        <v>2026359</v>
      </c>
      <c r="I197" s="37">
        <f>J197+K197</f>
        <v>2000000</v>
      </c>
      <c r="J197" s="38">
        <v>502992</v>
      </c>
      <c r="K197" s="38">
        <v>1497008</v>
      </c>
      <c r="L197" s="39">
        <v>2070000</v>
      </c>
      <c r="M197" s="39">
        <v>1126633</v>
      </c>
      <c r="N197" s="39">
        <v>0</v>
      </c>
    </row>
    <row r="198" spans="1:14" ht="11.25">
      <c r="A198" s="106"/>
      <c r="B198" s="108"/>
      <c r="C198" s="110"/>
      <c r="D198" s="108"/>
      <c r="E198" s="36" t="s">
        <v>15</v>
      </c>
      <c r="F198" s="36" t="s">
        <v>14</v>
      </c>
      <c r="G198" s="37">
        <v>840000</v>
      </c>
      <c r="H198" s="37">
        <v>426489</v>
      </c>
      <c r="I198" s="37">
        <f>J198+K198</f>
        <v>257408</v>
      </c>
      <c r="J198" s="38">
        <v>135408</v>
      </c>
      <c r="K198" s="38">
        <v>122000</v>
      </c>
      <c r="L198" s="39">
        <v>200000</v>
      </c>
      <c r="M198" s="39">
        <v>22789</v>
      </c>
      <c r="N198" s="39">
        <v>0</v>
      </c>
    </row>
    <row r="199" spans="1:14" ht="11.25">
      <c r="A199" s="107"/>
      <c r="B199" s="108"/>
      <c r="C199" s="111"/>
      <c r="D199" s="108"/>
      <c r="E199" s="36" t="s">
        <v>12</v>
      </c>
      <c r="F199" s="36" t="s">
        <v>8</v>
      </c>
      <c r="G199" s="37">
        <v>12600000</v>
      </c>
      <c r="H199" s="37">
        <v>3385880</v>
      </c>
      <c r="I199" s="37">
        <f>J199+K199</f>
        <v>3643125</v>
      </c>
      <c r="J199" s="38">
        <v>1230386</v>
      </c>
      <c r="K199" s="38">
        <v>2412739</v>
      </c>
      <c r="L199" s="39">
        <v>4152500</v>
      </c>
      <c r="M199" s="39">
        <v>2699517</v>
      </c>
      <c r="N199" s="39">
        <v>0</v>
      </c>
    </row>
    <row r="200" spans="1:14" ht="11.25">
      <c r="A200" s="113" t="s">
        <v>9</v>
      </c>
      <c r="B200" s="113"/>
      <c r="C200" s="113"/>
      <c r="D200" s="113"/>
      <c r="E200" s="113"/>
      <c r="F200" s="113"/>
      <c r="G200" s="40">
        <f aca="true" t="shared" si="66" ref="G200:N200">SUM(G197:G199)</f>
        <v>20160000</v>
      </c>
      <c r="H200" s="40">
        <f t="shared" si="66"/>
        <v>5838728</v>
      </c>
      <c r="I200" s="40">
        <f t="shared" si="66"/>
        <v>5900533</v>
      </c>
      <c r="J200" s="41">
        <f t="shared" si="66"/>
        <v>1868786</v>
      </c>
      <c r="K200" s="41">
        <f t="shared" si="66"/>
        <v>4031747</v>
      </c>
      <c r="L200" s="42">
        <f t="shared" si="66"/>
        <v>6422500</v>
      </c>
      <c r="M200" s="42">
        <f t="shared" si="66"/>
        <v>3848939</v>
      </c>
      <c r="N200" s="42">
        <f t="shared" si="66"/>
        <v>0</v>
      </c>
    </row>
    <row r="201" spans="1:14" s="43" customFormat="1" ht="11.25">
      <c r="A201" s="101" t="s">
        <v>125</v>
      </c>
      <c r="B201" s="101"/>
      <c r="C201" s="101"/>
      <c r="D201" s="101"/>
      <c r="E201" s="101"/>
      <c r="F201" s="101"/>
      <c r="G201" s="48">
        <f>G200</f>
        <v>20160000</v>
      </c>
      <c r="H201" s="48">
        <f aca="true" t="shared" si="67" ref="H201:N201">H200</f>
        <v>5838728</v>
      </c>
      <c r="I201" s="48">
        <f t="shared" si="67"/>
        <v>5900533</v>
      </c>
      <c r="J201" s="48">
        <f t="shared" si="67"/>
        <v>1868786</v>
      </c>
      <c r="K201" s="48">
        <f t="shared" si="67"/>
        <v>4031747</v>
      </c>
      <c r="L201" s="48">
        <f t="shared" si="67"/>
        <v>6422500</v>
      </c>
      <c r="M201" s="48">
        <f t="shared" si="67"/>
        <v>3848939</v>
      </c>
      <c r="N201" s="48">
        <f t="shared" si="67"/>
        <v>0</v>
      </c>
    </row>
    <row r="202" spans="1:14" s="43" customFormat="1" ht="11.25">
      <c r="A202" s="114" t="s">
        <v>171</v>
      </c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6"/>
    </row>
    <row r="203" spans="1:14" ht="15.75">
      <c r="A203" s="89">
        <v>5850</v>
      </c>
      <c r="B203" s="89" t="s">
        <v>172</v>
      </c>
      <c r="C203" s="44" t="s">
        <v>182</v>
      </c>
      <c r="D203" s="89" t="s">
        <v>173</v>
      </c>
      <c r="E203" s="36" t="s">
        <v>174</v>
      </c>
      <c r="F203" s="36" t="s">
        <v>24</v>
      </c>
      <c r="G203" s="37">
        <v>195583</v>
      </c>
      <c r="H203" s="37">
        <v>31294</v>
      </c>
      <c r="I203" s="37">
        <v>81294</v>
      </c>
      <c r="J203" s="38">
        <v>31294</v>
      </c>
      <c r="K203" s="38">
        <v>50000</v>
      </c>
      <c r="L203" s="39">
        <v>114289</v>
      </c>
      <c r="M203" s="39">
        <v>0</v>
      </c>
      <c r="N203" s="39">
        <v>0</v>
      </c>
    </row>
    <row r="204" spans="1:14" ht="11.25">
      <c r="A204" s="100" t="s">
        <v>9</v>
      </c>
      <c r="B204" s="100"/>
      <c r="C204" s="100"/>
      <c r="D204" s="100"/>
      <c r="E204" s="100"/>
      <c r="F204" s="100"/>
      <c r="G204" s="40">
        <f aca="true" t="shared" si="68" ref="G204:N204">SUM(G203)</f>
        <v>195583</v>
      </c>
      <c r="H204" s="40">
        <f t="shared" si="68"/>
        <v>31294</v>
      </c>
      <c r="I204" s="40">
        <f t="shared" si="68"/>
        <v>81294</v>
      </c>
      <c r="J204" s="72">
        <f t="shared" si="68"/>
        <v>31294</v>
      </c>
      <c r="K204" s="72">
        <f t="shared" si="68"/>
        <v>50000</v>
      </c>
      <c r="L204" s="42">
        <f t="shared" si="68"/>
        <v>114289</v>
      </c>
      <c r="M204" s="42">
        <f t="shared" si="68"/>
        <v>0</v>
      </c>
      <c r="N204" s="42">
        <f t="shared" si="68"/>
        <v>0</v>
      </c>
    </row>
    <row r="205" spans="1:14" s="43" customFormat="1" ht="11.25">
      <c r="A205" s="101" t="s">
        <v>211</v>
      </c>
      <c r="B205" s="101"/>
      <c r="C205" s="101"/>
      <c r="D205" s="101"/>
      <c r="E205" s="101"/>
      <c r="F205" s="101"/>
      <c r="G205" s="48">
        <f>G204</f>
        <v>195583</v>
      </c>
      <c r="H205" s="48">
        <f aca="true" t="shared" si="69" ref="H205:N205">H204</f>
        <v>31294</v>
      </c>
      <c r="I205" s="48">
        <f t="shared" si="69"/>
        <v>81294</v>
      </c>
      <c r="J205" s="49">
        <f t="shared" si="69"/>
        <v>31294</v>
      </c>
      <c r="K205" s="49">
        <f t="shared" si="69"/>
        <v>50000</v>
      </c>
      <c r="L205" s="50">
        <f t="shared" si="69"/>
        <v>114289</v>
      </c>
      <c r="M205" s="50">
        <f t="shared" si="69"/>
        <v>0</v>
      </c>
      <c r="N205" s="50">
        <f t="shared" si="69"/>
        <v>0</v>
      </c>
    </row>
    <row r="206" spans="1:14" ht="11.25">
      <c r="A206" s="114" t="s">
        <v>126</v>
      </c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6"/>
    </row>
    <row r="207" spans="1:14" ht="11.25">
      <c r="A207" s="105">
        <v>2550</v>
      </c>
      <c r="B207" s="108" t="s">
        <v>127</v>
      </c>
      <c r="C207" s="109" t="s">
        <v>186</v>
      </c>
      <c r="D207" s="108" t="s">
        <v>128</v>
      </c>
      <c r="E207" s="36" t="s">
        <v>65</v>
      </c>
      <c r="F207" s="36" t="s">
        <v>8</v>
      </c>
      <c r="G207" s="37">
        <v>14656990</v>
      </c>
      <c r="H207" s="37">
        <v>0</v>
      </c>
      <c r="I207" s="37">
        <v>14656990</v>
      </c>
      <c r="J207" s="38">
        <v>0</v>
      </c>
      <c r="K207" s="38">
        <v>14656990</v>
      </c>
      <c r="L207" s="39">
        <v>0</v>
      </c>
      <c r="M207" s="39">
        <v>0</v>
      </c>
      <c r="N207" s="39">
        <v>0</v>
      </c>
    </row>
    <row r="208" spans="1:14" ht="22.5">
      <c r="A208" s="107"/>
      <c r="B208" s="108"/>
      <c r="C208" s="111"/>
      <c r="D208" s="108"/>
      <c r="E208" s="36" t="s">
        <v>129</v>
      </c>
      <c r="F208" s="36" t="s">
        <v>26</v>
      </c>
      <c r="G208" s="37">
        <v>2161192</v>
      </c>
      <c r="H208" s="37">
        <v>0</v>
      </c>
      <c r="I208" s="37">
        <v>2161192</v>
      </c>
      <c r="J208" s="38">
        <v>0</v>
      </c>
      <c r="K208" s="38">
        <v>2161192</v>
      </c>
      <c r="L208" s="39">
        <v>0</v>
      </c>
      <c r="M208" s="39">
        <v>0</v>
      </c>
      <c r="N208" s="39">
        <v>0</v>
      </c>
    </row>
    <row r="209" spans="1:14" ht="11.25">
      <c r="A209" s="113" t="s">
        <v>75</v>
      </c>
      <c r="B209" s="113"/>
      <c r="C209" s="113"/>
      <c r="D209" s="113"/>
      <c r="E209" s="113"/>
      <c r="F209" s="113"/>
      <c r="G209" s="40">
        <f aca="true" t="shared" si="70" ref="G209:N209">SUM(G207:G208)</f>
        <v>16818182</v>
      </c>
      <c r="H209" s="40">
        <f t="shared" si="70"/>
        <v>0</v>
      </c>
      <c r="I209" s="40">
        <f t="shared" si="70"/>
        <v>16818182</v>
      </c>
      <c r="J209" s="72">
        <f t="shared" si="70"/>
        <v>0</v>
      </c>
      <c r="K209" s="72">
        <f t="shared" si="70"/>
        <v>16818182</v>
      </c>
      <c r="L209" s="42">
        <f t="shared" si="70"/>
        <v>0</v>
      </c>
      <c r="M209" s="42">
        <f t="shared" si="70"/>
        <v>0</v>
      </c>
      <c r="N209" s="42">
        <f t="shared" si="70"/>
        <v>0</v>
      </c>
    </row>
    <row r="210" spans="1:14" ht="11.25">
      <c r="A210" s="105">
        <v>1378</v>
      </c>
      <c r="B210" s="108" t="s">
        <v>130</v>
      </c>
      <c r="C210" s="109" t="s">
        <v>182</v>
      </c>
      <c r="D210" s="108" t="s">
        <v>131</v>
      </c>
      <c r="E210" s="36" t="s">
        <v>12</v>
      </c>
      <c r="F210" s="36" t="s">
        <v>8</v>
      </c>
      <c r="G210" s="37">
        <v>8155600</v>
      </c>
      <c r="H210" s="37">
        <v>0</v>
      </c>
      <c r="I210" s="37">
        <v>4204600</v>
      </c>
      <c r="J210" s="38">
        <v>0</v>
      </c>
      <c r="K210" s="38">
        <v>4204600</v>
      </c>
      <c r="L210" s="39">
        <v>3053000</v>
      </c>
      <c r="M210" s="39">
        <v>898000</v>
      </c>
      <c r="N210" s="39">
        <v>0</v>
      </c>
    </row>
    <row r="211" spans="1:14" ht="22.5">
      <c r="A211" s="106"/>
      <c r="B211" s="108"/>
      <c r="C211" s="110"/>
      <c r="D211" s="108"/>
      <c r="E211" s="36" t="s">
        <v>124</v>
      </c>
      <c r="F211" s="36" t="s">
        <v>8</v>
      </c>
      <c r="G211" s="37">
        <v>10776600</v>
      </c>
      <c r="H211" s="37">
        <v>0</v>
      </c>
      <c r="I211" s="37">
        <v>139200</v>
      </c>
      <c r="J211" s="38">
        <v>0</v>
      </c>
      <c r="K211" s="38">
        <v>139200</v>
      </c>
      <c r="L211" s="39">
        <v>10637400</v>
      </c>
      <c r="M211" s="39">
        <v>0</v>
      </c>
      <c r="N211" s="39">
        <v>0</v>
      </c>
    </row>
    <row r="212" spans="1:14" ht="11.25">
      <c r="A212" s="107"/>
      <c r="B212" s="108"/>
      <c r="C212" s="111"/>
      <c r="D212" s="108"/>
      <c r="E212" s="36" t="s">
        <v>15</v>
      </c>
      <c r="F212" s="36" t="s">
        <v>14</v>
      </c>
      <c r="G212" s="37">
        <v>1938000</v>
      </c>
      <c r="H212" s="37">
        <v>0</v>
      </c>
      <c r="I212" s="37">
        <v>1023600</v>
      </c>
      <c r="J212" s="38">
        <v>0</v>
      </c>
      <c r="K212" s="38">
        <v>1023600</v>
      </c>
      <c r="L212" s="39">
        <v>767100</v>
      </c>
      <c r="M212" s="39">
        <v>147300</v>
      </c>
      <c r="N212" s="39">
        <v>0</v>
      </c>
    </row>
    <row r="213" spans="1:14" ht="11.25">
      <c r="A213" s="100" t="s">
        <v>75</v>
      </c>
      <c r="B213" s="100"/>
      <c r="C213" s="100"/>
      <c r="D213" s="100"/>
      <c r="E213" s="100"/>
      <c r="F213" s="100"/>
      <c r="G213" s="40">
        <f aca="true" t="shared" si="71" ref="G213:N213">SUM(G210:G212)</f>
        <v>20870200</v>
      </c>
      <c r="H213" s="40">
        <f t="shared" si="71"/>
        <v>0</v>
      </c>
      <c r="I213" s="40">
        <f t="shared" si="71"/>
        <v>5367400</v>
      </c>
      <c r="J213" s="41">
        <f t="shared" si="71"/>
        <v>0</v>
      </c>
      <c r="K213" s="41">
        <f t="shared" si="71"/>
        <v>5367400</v>
      </c>
      <c r="L213" s="42">
        <f t="shared" si="71"/>
        <v>14457500</v>
      </c>
      <c r="M213" s="42">
        <f t="shared" si="71"/>
        <v>1045300</v>
      </c>
      <c r="N213" s="42">
        <f t="shared" si="71"/>
        <v>0</v>
      </c>
    </row>
    <row r="214" spans="1:14" ht="11.25">
      <c r="A214" s="105">
        <v>2610</v>
      </c>
      <c r="B214" s="105" t="s">
        <v>132</v>
      </c>
      <c r="C214" s="109" t="s">
        <v>188</v>
      </c>
      <c r="D214" s="105" t="s">
        <v>133</v>
      </c>
      <c r="E214" s="36" t="s">
        <v>134</v>
      </c>
      <c r="F214" s="36" t="s">
        <v>24</v>
      </c>
      <c r="G214" s="37">
        <v>2353000</v>
      </c>
      <c r="H214" s="37">
        <v>2353000</v>
      </c>
      <c r="I214" s="37">
        <v>0</v>
      </c>
      <c r="J214" s="38">
        <v>0</v>
      </c>
      <c r="K214" s="38">
        <v>0</v>
      </c>
      <c r="L214" s="39">
        <v>0</v>
      </c>
      <c r="M214" s="39">
        <v>0</v>
      </c>
      <c r="N214" s="39">
        <v>0</v>
      </c>
    </row>
    <row r="215" spans="1:14" ht="21" customHeight="1">
      <c r="A215" s="107"/>
      <c r="B215" s="107"/>
      <c r="C215" s="111"/>
      <c r="D215" s="107"/>
      <c r="E215" s="36" t="s">
        <v>190</v>
      </c>
      <c r="F215" s="36" t="s">
        <v>26</v>
      </c>
      <c r="G215" s="37">
        <v>1548000</v>
      </c>
      <c r="H215" s="37">
        <v>1548000</v>
      </c>
      <c r="I215" s="37">
        <v>0</v>
      </c>
      <c r="J215" s="38">
        <v>1548000</v>
      </c>
      <c r="K215" s="38">
        <v>0</v>
      </c>
      <c r="L215" s="39">
        <v>0</v>
      </c>
      <c r="M215" s="39">
        <v>0</v>
      </c>
      <c r="N215" s="39">
        <v>0</v>
      </c>
    </row>
    <row r="216" spans="1:14" ht="11.25">
      <c r="A216" s="100" t="s">
        <v>75</v>
      </c>
      <c r="B216" s="100"/>
      <c r="C216" s="100"/>
      <c r="D216" s="100"/>
      <c r="E216" s="100"/>
      <c r="F216" s="100"/>
      <c r="G216" s="40">
        <f aca="true" t="shared" si="72" ref="G216:N216">SUM(G214:G215)</f>
        <v>3901000</v>
      </c>
      <c r="H216" s="40">
        <f t="shared" si="72"/>
        <v>3901000</v>
      </c>
      <c r="I216" s="40">
        <f t="shared" si="72"/>
        <v>0</v>
      </c>
      <c r="J216" s="72">
        <f t="shared" si="72"/>
        <v>1548000</v>
      </c>
      <c r="K216" s="72">
        <f t="shared" si="72"/>
        <v>0</v>
      </c>
      <c r="L216" s="42">
        <f t="shared" si="72"/>
        <v>0</v>
      </c>
      <c r="M216" s="42">
        <f t="shared" si="72"/>
        <v>0</v>
      </c>
      <c r="N216" s="42">
        <f t="shared" si="72"/>
        <v>0</v>
      </c>
    </row>
    <row r="217" spans="1:14" ht="24">
      <c r="A217" s="89">
        <v>2081</v>
      </c>
      <c r="B217" s="89" t="s">
        <v>136</v>
      </c>
      <c r="C217" s="44" t="s">
        <v>188</v>
      </c>
      <c r="D217" s="89" t="s">
        <v>137</v>
      </c>
      <c r="E217" s="36" t="s">
        <v>138</v>
      </c>
      <c r="F217" s="36" t="s">
        <v>8</v>
      </c>
      <c r="G217" s="37">
        <v>4350070</v>
      </c>
      <c r="H217" s="37">
        <v>4350070</v>
      </c>
      <c r="I217" s="37">
        <v>0</v>
      </c>
      <c r="J217" s="38">
        <v>0</v>
      </c>
      <c r="K217" s="38">
        <v>0</v>
      </c>
      <c r="L217" s="39">
        <v>0</v>
      </c>
      <c r="M217" s="39">
        <v>0</v>
      </c>
      <c r="N217" s="39">
        <v>0</v>
      </c>
    </row>
    <row r="218" spans="1:14" ht="11.25">
      <c r="A218" s="100" t="s">
        <v>75</v>
      </c>
      <c r="B218" s="100"/>
      <c r="C218" s="100"/>
      <c r="D218" s="100"/>
      <c r="E218" s="100"/>
      <c r="F218" s="100"/>
      <c r="G218" s="40">
        <f aca="true" t="shared" si="73" ref="G218:N218">SUM(G217)</f>
        <v>4350070</v>
      </c>
      <c r="H218" s="40">
        <f t="shared" si="73"/>
        <v>4350070</v>
      </c>
      <c r="I218" s="40">
        <f t="shared" si="73"/>
        <v>0</v>
      </c>
      <c r="J218" s="72">
        <f t="shared" si="73"/>
        <v>0</v>
      </c>
      <c r="K218" s="72">
        <f t="shared" si="73"/>
        <v>0</v>
      </c>
      <c r="L218" s="42">
        <f t="shared" si="73"/>
        <v>0</v>
      </c>
      <c r="M218" s="42">
        <f t="shared" si="73"/>
        <v>0</v>
      </c>
      <c r="N218" s="42">
        <f t="shared" si="73"/>
        <v>0</v>
      </c>
    </row>
    <row r="219" spans="1:14" ht="11.25">
      <c r="A219" s="89">
        <v>2081</v>
      </c>
      <c r="B219" s="89" t="s">
        <v>139</v>
      </c>
      <c r="C219" s="44"/>
      <c r="D219" s="89" t="s">
        <v>140</v>
      </c>
      <c r="E219" s="36" t="s">
        <v>138</v>
      </c>
      <c r="F219" s="36" t="s">
        <v>8</v>
      </c>
      <c r="G219" s="37">
        <v>6970606</v>
      </c>
      <c r="H219" s="37">
        <v>5133000</v>
      </c>
      <c r="I219" s="37">
        <v>0</v>
      </c>
      <c r="J219" s="38">
        <v>0</v>
      </c>
      <c r="K219" s="38">
        <v>0</v>
      </c>
      <c r="L219" s="39">
        <v>0</v>
      </c>
      <c r="M219" s="39">
        <v>0</v>
      </c>
      <c r="N219" s="39">
        <v>0</v>
      </c>
    </row>
    <row r="220" spans="1:14" ht="11.25">
      <c r="A220" s="100" t="s">
        <v>75</v>
      </c>
      <c r="B220" s="100"/>
      <c r="C220" s="100"/>
      <c r="D220" s="100"/>
      <c r="E220" s="100"/>
      <c r="F220" s="100"/>
      <c r="G220" s="40">
        <f aca="true" t="shared" si="74" ref="G220:N220">SUM(G219)</f>
        <v>6970606</v>
      </c>
      <c r="H220" s="40">
        <f t="shared" si="74"/>
        <v>5133000</v>
      </c>
      <c r="I220" s="40">
        <f t="shared" si="74"/>
        <v>0</v>
      </c>
      <c r="J220" s="72">
        <f t="shared" si="74"/>
        <v>0</v>
      </c>
      <c r="K220" s="72">
        <f t="shared" si="74"/>
        <v>0</v>
      </c>
      <c r="L220" s="42">
        <f t="shared" si="74"/>
        <v>0</v>
      </c>
      <c r="M220" s="42">
        <f t="shared" si="74"/>
        <v>0</v>
      </c>
      <c r="N220" s="42">
        <f t="shared" si="74"/>
        <v>0</v>
      </c>
    </row>
    <row r="221" spans="1:14" ht="22.5">
      <c r="A221" s="89">
        <v>2081</v>
      </c>
      <c r="B221" s="89" t="s">
        <v>141</v>
      </c>
      <c r="C221" s="44"/>
      <c r="D221" s="89" t="s">
        <v>135</v>
      </c>
      <c r="E221" s="36" t="s">
        <v>138</v>
      </c>
      <c r="F221" s="36" t="s">
        <v>8</v>
      </c>
      <c r="G221" s="37">
        <v>4571100</v>
      </c>
      <c r="H221" s="37">
        <v>0</v>
      </c>
      <c r="I221" s="37">
        <v>0</v>
      </c>
      <c r="J221" s="38">
        <v>0</v>
      </c>
      <c r="K221" s="38">
        <v>0</v>
      </c>
      <c r="L221" s="39">
        <v>0</v>
      </c>
      <c r="M221" s="39">
        <v>0</v>
      </c>
      <c r="N221" s="39">
        <v>0</v>
      </c>
    </row>
    <row r="222" spans="1:14" ht="11.25">
      <c r="A222" s="100" t="s">
        <v>75</v>
      </c>
      <c r="B222" s="100"/>
      <c r="C222" s="100"/>
      <c r="D222" s="100"/>
      <c r="E222" s="100"/>
      <c r="F222" s="100"/>
      <c r="G222" s="40">
        <f aca="true" t="shared" si="75" ref="G222:N222">SUM(G221)</f>
        <v>4571100</v>
      </c>
      <c r="H222" s="40">
        <f t="shared" si="75"/>
        <v>0</v>
      </c>
      <c r="I222" s="40">
        <f t="shared" si="75"/>
        <v>0</v>
      </c>
      <c r="J222" s="72">
        <f t="shared" si="75"/>
        <v>0</v>
      </c>
      <c r="K222" s="72">
        <f t="shared" si="75"/>
        <v>0</v>
      </c>
      <c r="L222" s="42">
        <f t="shared" si="75"/>
        <v>0</v>
      </c>
      <c r="M222" s="42">
        <f t="shared" si="75"/>
        <v>0</v>
      </c>
      <c r="N222" s="42">
        <f t="shared" si="75"/>
        <v>0</v>
      </c>
    </row>
    <row r="223" spans="1:14" ht="11.25">
      <c r="A223" s="89">
        <v>2081</v>
      </c>
      <c r="B223" s="89" t="s">
        <v>142</v>
      </c>
      <c r="C223" s="44"/>
      <c r="D223" s="89" t="s">
        <v>143</v>
      </c>
      <c r="E223" s="36" t="s">
        <v>138</v>
      </c>
      <c r="F223" s="36" t="s">
        <v>8</v>
      </c>
      <c r="G223" s="37">
        <v>2220000</v>
      </c>
      <c r="H223" s="37">
        <v>0</v>
      </c>
      <c r="I223" s="37">
        <v>0</v>
      </c>
      <c r="J223" s="38">
        <v>0</v>
      </c>
      <c r="K223" s="38">
        <v>0</v>
      </c>
      <c r="L223" s="39">
        <v>0</v>
      </c>
      <c r="M223" s="39">
        <v>0</v>
      </c>
      <c r="N223" s="39">
        <v>0</v>
      </c>
    </row>
    <row r="224" spans="1:14" ht="11.25">
      <c r="A224" s="100" t="s">
        <v>75</v>
      </c>
      <c r="B224" s="100"/>
      <c r="C224" s="100"/>
      <c r="D224" s="100"/>
      <c r="E224" s="100"/>
      <c r="F224" s="100"/>
      <c r="G224" s="40">
        <f aca="true" t="shared" si="76" ref="G224:N224">SUM(G223)</f>
        <v>2220000</v>
      </c>
      <c r="H224" s="40">
        <f t="shared" si="76"/>
        <v>0</v>
      </c>
      <c r="I224" s="40">
        <f t="shared" si="76"/>
        <v>0</v>
      </c>
      <c r="J224" s="72">
        <f t="shared" si="76"/>
        <v>0</v>
      </c>
      <c r="K224" s="72">
        <f t="shared" si="76"/>
        <v>0</v>
      </c>
      <c r="L224" s="42">
        <f t="shared" si="76"/>
        <v>0</v>
      </c>
      <c r="M224" s="42">
        <f t="shared" si="76"/>
        <v>0</v>
      </c>
      <c r="N224" s="42">
        <f t="shared" si="76"/>
        <v>0</v>
      </c>
    </row>
    <row r="225" spans="1:14" ht="11.25">
      <c r="A225" s="89">
        <v>2081</v>
      </c>
      <c r="B225" s="89" t="s">
        <v>144</v>
      </c>
      <c r="C225" s="44"/>
      <c r="D225" s="89" t="s">
        <v>145</v>
      </c>
      <c r="E225" s="36" t="s">
        <v>138</v>
      </c>
      <c r="F225" s="36" t="s">
        <v>8</v>
      </c>
      <c r="G225" s="37">
        <v>1165000</v>
      </c>
      <c r="H225" s="37">
        <v>0</v>
      </c>
      <c r="I225" s="37">
        <v>0</v>
      </c>
      <c r="J225" s="38">
        <v>0</v>
      </c>
      <c r="K225" s="38">
        <v>0</v>
      </c>
      <c r="L225" s="39">
        <v>0</v>
      </c>
      <c r="M225" s="39">
        <v>0</v>
      </c>
      <c r="N225" s="39">
        <v>0</v>
      </c>
    </row>
    <row r="226" spans="1:14" ht="11.25">
      <c r="A226" s="100" t="s">
        <v>75</v>
      </c>
      <c r="B226" s="100"/>
      <c r="C226" s="100"/>
      <c r="D226" s="100"/>
      <c r="E226" s="100"/>
      <c r="F226" s="100"/>
      <c r="G226" s="40">
        <f aca="true" t="shared" si="77" ref="G226:N226">SUM(G225)</f>
        <v>1165000</v>
      </c>
      <c r="H226" s="40">
        <f t="shared" si="77"/>
        <v>0</v>
      </c>
      <c r="I226" s="40">
        <f t="shared" si="77"/>
        <v>0</v>
      </c>
      <c r="J226" s="72">
        <f t="shared" si="77"/>
        <v>0</v>
      </c>
      <c r="K226" s="72">
        <f t="shared" si="77"/>
        <v>0</v>
      </c>
      <c r="L226" s="42">
        <f t="shared" si="77"/>
        <v>0</v>
      </c>
      <c r="M226" s="42">
        <f t="shared" si="77"/>
        <v>0</v>
      </c>
      <c r="N226" s="42">
        <f t="shared" si="77"/>
        <v>0</v>
      </c>
    </row>
    <row r="227" spans="1:14" ht="22.5">
      <c r="A227" s="89">
        <v>2081</v>
      </c>
      <c r="B227" s="89" t="s">
        <v>146</v>
      </c>
      <c r="C227" s="44"/>
      <c r="D227" s="89" t="s">
        <v>147</v>
      </c>
      <c r="E227" s="36" t="s">
        <v>138</v>
      </c>
      <c r="F227" s="36" t="s">
        <v>8</v>
      </c>
      <c r="G227" s="37">
        <v>5984000</v>
      </c>
      <c r="H227" s="37">
        <v>0</v>
      </c>
      <c r="I227" s="37">
        <v>0</v>
      </c>
      <c r="J227" s="38">
        <v>0</v>
      </c>
      <c r="K227" s="38">
        <v>0</v>
      </c>
      <c r="L227" s="39">
        <v>0</v>
      </c>
      <c r="M227" s="39">
        <v>0</v>
      </c>
      <c r="N227" s="39">
        <v>0</v>
      </c>
    </row>
    <row r="228" spans="1:14" ht="11.25">
      <c r="A228" s="100" t="s">
        <v>75</v>
      </c>
      <c r="B228" s="100"/>
      <c r="C228" s="100"/>
      <c r="D228" s="100"/>
      <c r="E228" s="100"/>
      <c r="F228" s="100"/>
      <c r="G228" s="40">
        <f aca="true" t="shared" si="78" ref="G228:N228">SUM(G227)</f>
        <v>5984000</v>
      </c>
      <c r="H228" s="40">
        <f t="shared" si="78"/>
        <v>0</v>
      </c>
      <c r="I228" s="40">
        <f t="shared" si="78"/>
        <v>0</v>
      </c>
      <c r="J228" s="72">
        <f t="shared" si="78"/>
        <v>0</v>
      </c>
      <c r="K228" s="72">
        <f t="shared" si="78"/>
        <v>0</v>
      </c>
      <c r="L228" s="42">
        <f t="shared" si="78"/>
        <v>0</v>
      </c>
      <c r="M228" s="42">
        <f t="shared" si="78"/>
        <v>0</v>
      </c>
      <c r="N228" s="42">
        <f t="shared" si="78"/>
        <v>0</v>
      </c>
    </row>
    <row r="229" spans="1:14" ht="12" customHeight="1">
      <c r="A229" s="105">
        <v>1649</v>
      </c>
      <c r="B229" s="108" t="s">
        <v>148</v>
      </c>
      <c r="C229" s="109" t="s">
        <v>182</v>
      </c>
      <c r="D229" s="108" t="s">
        <v>149</v>
      </c>
      <c r="E229" s="36" t="s">
        <v>150</v>
      </c>
      <c r="F229" s="36" t="s">
        <v>26</v>
      </c>
      <c r="G229" s="37">
        <v>4816621</v>
      </c>
      <c r="H229" s="37">
        <v>759260</v>
      </c>
      <c r="I229" s="37">
        <v>3751987</v>
      </c>
      <c r="J229" s="38">
        <v>0</v>
      </c>
      <c r="K229" s="38">
        <v>3751987</v>
      </c>
      <c r="L229" s="39">
        <v>1064634</v>
      </c>
      <c r="M229" s="39">
        <v>0</v>
      </c>
      <c r="N229" s="39">
        <v>0</v>
      </c>
    </row>
    <row r="230" spans="1:14" ht="11.25">
      <c r="A230" s="106"/>
      <c r="B230" s="108"/>
      <c r="C230" s="110"/>
      <c r="D230" s="108"/>
      <c r="E230" s="36" t="s">
        <v>80</v>
      </c>
      <c r="F230" s="36" t="s">
        <v>14</v>
      </c>
      <c r="G230" s="37">
        <v>333409</v>
      </c>
      <c r="H230" s="37">
        <v>49959</v>
      </c>
      <c r="I230" s="37">
        <v>0</v>
      </c>
      <c r="J230" s="38">
        <v>0</v>
      </c>
      <c r="K230" s="38">
        <v>0</v>
      </c>
      <c r="L230" s="39">
        <v>0</v>
      </c>
      <c r="M230" s="39">
        <v>0</v>
      </c>
      <c r="N230" s="39"/>
    </row>
    <row r="231" spans="1:14" ht="11.25">
      <c r="A231" s="107"/>
      <c r="B231" s="108"/>
      <c r="C231" s="111"/>
      <c r="D231" s="108"/>
      <c r="E231" s="36" t="s">
        <v>102</v>
      </c>
      <c r="F231" s="36" t="s">
        <v>8</v>
      </c>
      <c r="G231" s="37">
        <v>21150826</v>
      </c>
      <c r="H231" s="37">
        <v>4019611</v>
      </c>
      <c r="I231" s="37">
        <v>15207134</v>
      </c>
      <c r="J231" s="38">
        <v>0</v>
      </c>
      <c r="K231" s="38">
        <v>15207134</v>
      </c>
      <c r="L231" s="39">
        <v>0</v>
      </c>
      <c r="M231" s="39">
        <v>0</v>
      </c>
      <c r="N231" s="39">
        <v>0</v>
      </c>
    </row>
    <row r="232" spans="1:14" s="43" customFormat="1" ht="11.25">
      <c r="A232" s="100" t="s">
        <v>75</v>
      </c>
      <c r="B232" s="100"/>
      <c r="C232" s="100"/>
      <c r="D232" s="100"/>
      <c r="E232" s="100"/>
      <c r="F232" s="100"/>
      <c r="G232" s="40">
        <f aca="true" t="shared" si="79" ref="G232:N232">SUM(G229:G231)</f>
        <v>26300856</v>
      </c>
      <c r="H232" s="40">
        <f t="shared" si="79"/>
        <v>4828830</v>
      </c>
      <c r="I232" s="40">
        <f t="shared" si="79"/>
        <v>18959121</v>
      </c>
      <c r="J232" s="41">
        <f t="shared" si="79"/>
        <v>0</v>
      </c>
      <c r="K232" s="41">
        <f t="shared" si="79"/>
        <v>18959121</v>
      </c>
      <c r="L232" s="42">
        <f t="shared" si="79"/>
        <v>1064634</v>
      </c>
      <c r="M232" s="42">
        <f t="shared" si="79"/>
        <v>0</v>
      </c>
      <c r="N232" s="42">
        <f t="shared" si="79"/>
        <v>0</v>
      </c>
    </row>
    <row r="233" spans="1:14" ht="11.25">
      <c r="A233" s="105">
        <v>1827</v>
      </c>
      <c r="B233" s="108" t="s">
        <v>151</v>
      </c>
      <c r="C233" s="109" t="s">
        <v>182</v>
      </c>
      <c r="D233" s="108" t="s">
        <v>128</v>
      </c>
      <c r="E233" s="36" t="s">
        <v>65</v>
      </c>
      <c r="F233" s="36" t="s">
        <v>8</v>
      </c>
      <c r="G233" s="37">
        <v>6315558</v>
      </c>
      <c r="H233" s="37">
        <v>5992754</v>
      </c>
      <c r="I233" s="37">
        <v>6315558</v>
      </c>
      <c r="J233" s="38">
        <v>5992754</v>
      </c>
      <c r="K233" s="38">
        <v>322804</v>
      </c>
      <c r="L233" s="39">
        <v>0</v>
      </c>
      <c r="M233" s="39">
        <v>0</v>
      </c>
      <c r="N233" s="39">
        <v>0</v>
      </c>
    </row>
    <row r="234" spans="1:14" ht="22.5">
      <c r="A234" s="106"/>
      <c r="B234" s="108"/>
      <c r="C234" s="110"/>
      <c r="D234" s="108"/>
      <c r="E234" s="36" t="s">
        <v>129</v>
      </c>
      <c r="F234" s="36" t="s">
        <v>26</v>
      </c>
      <c r="G234" s="37">
        <v>846698</v>
      </c>
      <c r="H234" s="37">
        <v>832302</v>
      </c>
      <c r="I234" s="37">
        <v>846698</v>
      </c>
      <c r="J234" s="38">
        <v>832301</v>
      </c>
      <c r="K234" s="38">
        <v>14397</v>
      </c>
      <c r="L234" s="39">
        <v>0</v>
      </c>
      <c r="M234" s="39">
        <v>0</v>
      </c>
      <c r="N234" s="39">
        <v>0</v>
      </c>
    </row>
    <row r="235" spans="1:14" ht="22.5">
      <c r="A235" s="107"/>
      <c r="B235" s="108"/>
      <c r="C235" s="111"/>
      <c r="D235" s="108"/>
      <c r="E235" s="36" t="s">
        <v>150</v>
      </c>
      <c r="F235" s="36" t="s">
        <v>26</v>
      </c>
      <c r="G235" s="37">
        <v>226918</v>
      </c>
      <c r="H235" s="37">
        <v>204040</v>
      </c>
      <c r="I235" s="37">
        <v>204040</v>
      </c>
      <c r="J235" s="38">
        <v>204040</v>
      </c>
      <c r="K235" s="38">
        <v>0</v>
      </c>
      <c r="L235" s="39">
        <v>0</v>
      </c>
      <c r="M235" s="39">
        <v>0</v>
      </c>
      <c r="N235" s="39">
        <v>0</v>
      </c>
    </row>
    <row r="236" spans="1:14" ht="11.25">
      <c r="A236" s="100" t="s">
        <v>75</v>
      </c>
      <c r="B236" s="100"/>
      <c r="C236" s="100"/>
      <c r="D236" s="100"/>
      <c r="E236" s="100"/>
      <c r="F236" s="100"/>
      <c r="G236" s="40">
        <f aca="true" t="shared" si="80" ref="G236:N236">SUM(G233:G235)</f>
        <v>7389174</v>
      </c>
      <c r="H236" s="40">
        <f t="shared" si="80"/>
        <v>7029096</v>
      </c>
      <c r="I236" s="40">
        <f t="shared" si="80"/>
        <v>7366296</v>
      </c>
      <c r="J236" s="72">
        <f t="shared" si="80"/>
        <v>7029095</v>
      </c>
      <c r="K236" s="72">
        <f t="shared" si="80"/>
        <v>337201</v>
      </c>
      <c r="L236" s="42">
        <f t="shared" si="80"/>
        <v>0</v>
      </c>
      <c r="M236" s="42">
        <f t="shared" si="80"/>
        <v>0</v>
      </c>
      <c r="N236" s="42">
        <f t="shared" si="80"/>
        <v>0</v>
      </c>
    </row>
    <row r="237" spans="1:14" s="43" customFormat="1" ht="11.25">
      <c r="A237" s="101" t="s">
        <v>152</v>
      </c>
      <c r="B237" s="101"/>
      <c r="C237" s="101"/>
      <c r="D237" s="101"/>
      <c r="E237" s="101"/>
      <c r="F237" s="101"/>
      <c r="G237" s="48">
        <f>G209+G213+G216+G218+G220+G222+G224+G226+G228+G232+G236</f>
        <v>100540188</v>
      </c>
      <c r="H237" s="48">
        <f aca="true" t="shared" si="81" ref="H237:N237">H209+H213+H216+H218+H220+H222+H224+H226+H228+H232+H236</f>
        <v>25241996</v>
      </c>
      <c r="I237" s="48">
        <f t="shared" si="81"/>
        <v>48510999</v>
      </c>
      <c r="J237" s="48">
        <f t="shared" si="81"/>
        <v>8577095</v>
      </c>
      <c r="K237" s="48">
        <f t="shared" si="81"/>
        <v>41481904</v>
      </c>
      <c r="L237" s="48">
        <f t="shared" si="81"/>
        <v>15522134</v>
      </c>
      <c r="M237" s="48">
        <f t="shared" si="81"/>
        <v>1045300</v>
      </c>
      <c r="N237" s="48">
        <f t="shared" si="81"/>
        <v>0</v>
      </c>
    </row>
    <row r="238" spans="1:14" s="43" customFormat="1" ht="11.25">
      <c r="A238" s="96" t="s">
        <v>153</v>
      </c>
      <c r="B238" s="96"/>
      <c r="C238" s="96"/>
      <c r="D238" s="96"/>
      <c r="E238" s="96"/>
      <c r="F238" s="96"/>
      <c r="G238" s="73">
        <f aca="true" t="shared" si="82" ref="G238:N238">G13+G73+G82+G96+G102+G159+G195+G201+G205+G237</f>
        <v>3260032289</v>
      </c>
      <c r="H238" s="73">
        <f t="shared" si="82"/>
        <v>1063456640</v>
      </c>
      <c r="I238" s="73">
        <f t="shared" si="82"/>
        <v>807378704</v>
      </c>
      <c r="J238" s="73">
        <f t="shared" si="82"/>
        <v>136755382</v>
      </c>
      <c r="K238" s="73">
        <f t="shared" si="82"/>
        <v>600030155</v>
      </c>
      <c r="L238" s="73">
        <f t="shared" si="82"/>
        <v>527001072</v>
      </c>
      <c r="M238" s="73">
        <f t="shared" si="82"/>
        <v>242220427</v>
      </c>
      <c r="N238" s="73">
        <f t="shared" si="82"/>
        <v>81286157</v>
      </c>
    </row>
    <row r="240" spans="1:14" s="59" customFormat="1" ht="45">
      <c r="A240" s="97" t="s">
        <v>4</v>
      </c>
      <c r="B240" s="97"/>
      <c r="C240" s="97"/>
      <c r="D240" s="97"/>
      <c r="E240" s="97"/>
      <c r="F240" s="97"/>
      <c r="G240" s="81" t="s">
        <v>5</v>
      </c>
      <c r="H240" s="81" t="s">
        <v>6</v>
      </c>
      <c r="I240" s="81" t="s">
        <v>7</v>
      </c>
      <c r="J240" s="82" t="s">
        <v>159</v>
      </c>
      <c r="K240" s="82" t="s">
        <v>160</v>
      </c>
      <c r="L240" s="83" t="s">
        <v>164</v>
      </c>
      <c r="M240" s="83" t="s">
        <v>165</v>
      </c>
      <c r="N240" s="83" t="s">
        <v>166</v>
      </c>
    </row>
    <row r="241" spans="1:14" s="80" customFormat="1" ht="11.25">
      <c r="A241" s="98">
        <v>1</v>
      </c>
      <c r="B241" s="98"/>
      <c r="C241" s="98"/>
      <c r="D241" s="98"/>
      <c r="E241" s="98"/>
      <c r="F241" s="98"/>
      <c r="G241" s="78">
        <v>2</v>
      </c>
      <c r="H241" s="78">
        <v>3</v>
      </c>
      <c r="I241" s="78">
        <v>4</v>
      </c>
      <c r="J241" s="78">
        <v>5</v>
      </c>
      <c r="K241" s="78">
        <v>6</v>
      </c>
      <c r="L241" s="79">
        <v>7</v>
      </c>
      <c r="M241" s="79">
        <v>8</v>
      </c>
      <c r="N241" s="79">
        <v>9</v>
      </c>
    </row>
    <row r="242" spans="1:14" s="59" customFormat="1" ht="11.25">
      <c r="A242" s="99" t="s">
        <v>154</v>
      </c>
      <c r="B242" s="99"/>
      <c r="C242" s="99"/>
      <c r="D242" s="99"/>
      <c r="E242" s="99"/>
      <c r="F242" s="99"/>
      <c r="G242" s="84">
        <f aca="true" t="shared" si="83" ref="G242:N242">G5+G9+G11+G15+G19+G22+G24+G28+G34+G38+G41+G47+G61+G68+G75+G76+G80+G85+G88+G89+G92+G94+G98+G109+G114+G118+G120+G122+G124+G126+G128+G131+G133+G135+G137+G141+G143+G145+G156+G161+G163+G164+G165+G169+G170+G171+G173+G174+G176+G180+G182+G185+G187+G189+G192+G193+G199+G207+G210+G211+G217+G219+G221+G223+G225+G227+G231+G233</f>
        <v>2648386591</v>
      </c>
      <c r="H242" s="84">
        <f t="shared" si="83"/>
        <v>902053354</v>
      </c>
      <c r="I242" s="84">
        <f t="shared" si="83"/>
        <v>615211434</v>
      </c>
      <c r="J242" s="84">
        <f t="shared" si="83"/>
        <v>111555777</v>
      </c>
      <c r="K242" s="84">
        <f t="shared" si="83"/>
        <v>484125825</v>
      </c>
      <c r="L242" s="84">
        <f t="shared" si="83"/>
        <v>407447602</v>
      </c>
      <c r="M242" s="84">
        <f t="shared" si="83"/>
        <v>99992377</v>
      </c>
      <c r="N242" s="84">
        <f t="shared" si="83"/>
        <v>58316184</v>
      </c>
    </row>
    <row r="243" spans="1:14" s="59" customFormat="1" ht="11.25">
      <c r="A243" s="99" t="s">
        <v>155</v>
      </c>
      <c r="B243" s="99"/>
      <c r="C243" s="99"/>
      <c r="D243" s="99"/>
      <c r="E243" s="99"/>
      <c r="F243" s="99"/>
      <c r="G243" s="84">
        <f aca="true" t="shared" si="84" ref="G243:N243">G17+G26+G35+G48+G62+G67+G71+G77+G86+G100+G104+G111+G115+G139+G148+G151+G152+G175+G188+G203+G214</f>
        <v>114601929</v>
      </c>
      <c r="H243" s="84">
        <f t="shared" si="84"/>
        <v>33016871</v>
      </c>
      <c r="I243" s="84">
        <f t="shared" si="84"/>
        <v>45894036</v>
      </c>
      <c r="J243" s="84">
        <f t="shared" si="84"/>
        <v>2955692</v>
      </c>
      <c r="K243" s="84">
        <f t="shared" si="84"/>
        <v>42591065</v>
      </c>
      <c r="L243" s="84">
        <f t="shared" si="84"/>
        <v>26737674</v>
      </c>
      <c r="M243" s="84">
        <f t="shared" si="84"/>
        <v>10528762</v>
      </c>
      <c r="N243" s="84">
        <f t="shared" si="84"/>
        <v>187760</v>
      </c>
    </row>
    <row r="244" spans="1:14" s="64" customFormat="1" ht="11.25">
      <c r="A244" s="112" t="s">
        <v>156</v>
      </c>
      <c r="B244" s="112"/>
      <c r="C244" s="112"/>
      <c r="D244" s="112"/>
      <c r="E244" s="112"/>
      <c r="F244" s="112"/>
      <c r="G244" s="85">
        <f aca="true" t="shared" si="85" ref="G244:N244">G7+G78+G84+G90+G93+G99+G105+G153+G157+G166+G177+G198+G212</f>
        <v>68846121</v>
      </c>
      <c r="H244" s="85">
        <f t="shared" si="85"/>
        <v>46367481</v>
      </c>
      <c r="I244" s="85">
        <f t="shared" si="85"/>
        <v>12987405</v>
      </c>
      <c r="J244" s="85">
        <f t="shared" si="85"/>
        <v>2442809</v>
      </c>
      <c r="K244" s="85">
        <f t="shared" si="85"/>
        <v>10099921</v>
      </c>
      <c r="L244" s="85">
        <f t="shared" si="85"/>
        <v>4258214</v>
      </c>
      <c r="M244" s="85">
        <f t="shared" si="85"/>
        <v>4943912</v>
      </c>
      <c r="N244" s="85">
        <f t="shared" si="85"/>
        <v>2201312</v>
      </c>
    </row>
    <row r="245" spans="1:14" s="64" customFormat="1" ht="11.25">
      <c r="A245" s="102" t="s">
        <v>191</v>
      </c>
      <c r="B245" s="103"/>
      <c r="C245" s="103"/>
      <c r="D245" s="103"/>
      <c r="E245" s="103"/>
      <c r="F245" s="104"/>
      <c r="G245" s="85">
        <f>G190</f>
        <v>33142713</v>
      </c>
      <c r="H245" s="85">
        <f aca="true" t="shared" si="86" ref="H245:N245">H190</f>
        <v>17700602</v>
      </c>
      <c r="I245" s="85">
        <f t="shared" si="86"/>
        <v>5853262</v>
      </c>
      <c r="J245" s="85">
        <f t="shared" si="86"/>
        <v>1951822</v>
      </c>
      <c r="K245" s="85">
        <f t="shared" si="86"/>
        <v>3901440</v>
      </c>
      <c r="L245" s="85">
        <f t="shared" si="86"/>
        <v>0</v>
      </c>
      <c r="M245" s="85">
        <f t="shared" si="86"/>
        <v>0</v>
      </c>
      <c r="N245" s="85">
        <f t="shared" si="86"/>
        <v>0</v>
      </c>
    </row>
    <row r="246" spans="1:14" s="64" customFormat="1" ht="11.25">
      <c r="A246" s="102" t="s">
        <v>195</v>
      </c>
      <c r="B246" s="103"/>
      <c r="C246" s="103"/>
      <c r="D246" s="103"/>
      <c r="E246" s="103"/>
      <c r="F246" s="104"/>
      <c r="G246" s="85">
        <f aca="true" t="shared" si="87" ref="G246:N246">G30+G32</f>
        <v>9294000</v>
      </c>
      <c r="H246" s="85">
        <f t="shared" si="87"/>
        <v>0</v>
      </c>
      <c r="I246" s="85">
        <f t="shared" si="87"/>
        <v>370000</v>
      </c>
      <c r="J246" s="85">
        <f t="shared" si="87"/>
        <v>0</v>
      </c>
      <c r="K246" s="85">
        <f t="shared" si="87"/>
        <v>370000</v>
      </c>
      <c r="L246" s="85">
        <f t="shared" si="87"/>
        <v>9384000</v>
      </c>
      <c r="M246" s="85">
        <f t="shared" si="87"/>
        <v>800000</v>
      </c>
      <c r="N246" s="85">
        <f t="shared" si="87"/>
        <v>0</v>
      </c>
    </row>
    <row r="247" spans="1:14" s="59" customFormat="1" ht="11.25">
      <c r="A247" s="99" t="s">
        <v>157</v>
      </c>
      <c r="B247" s="99"/>
      <c r="C247" s="99"/>
      <c r="D247" s="99"/>
      <c r="E247" s="99"/>
      <c r="F247" s="99"/>
      <c r="G247" s="84">
        <f aca="true" t="shared" si="88" ref="G247:N247">G6+G106+G112+G116+G129+G134+G138+G146+G154+G230</f>
        <v>13357308</v>
      </c>
      <c r="H247" s="84">
        <f t="shared" si="88"/>
        <v>2215491</v>
      </c>
      <c r="I247" s="84">
        <f t="shared" si="88"/>
        <v>2739240</v>
      </c>
      <c r="J247" s="84">
        <f t="shared" si="88"/>
        <v>0</v>
      </c>
      <c r="K247" s="84">
        <f t="shared" si="88"/>
        <v>2739240</v>
      </c>
      <c r="L247" s="84">
        <f t="shared" si="88"/>
        <v>3083479</v>
      </c>
      <c r="M247" s="84">
        <f t="shared" si="88"/>
        <v>570000</v>
      </c>
      <c r="N247" s="84">
        <f t="shared" si="88"/>
        <v>0</v>
      </c>
    </row>
    <row r="248" spans="1:14" s="59" customFormat="1" ht="11.25">
      <c r="A248" s="99" t="s">
        <v>26</v>
      </c>
      <c r="B248" s="99"/>
      <c r="C248" s="99"/>
      <c r="D248" s="99"/>
      <c r="E248" s="99"/>
      <c r="F248" s="99"/>
      <c r="G248" s="84">
        <v>372403627</v>
      </c>
      <c r="H248" s="84">
        <v>62102841</v>
      </c>
      <c r="I248" s="84">
        <v>124323327</v>
      </c>
      <c r="J248" s="84">
        <v>17849282</v>
      </c>
      <c r="K248" s="84">
        <v>56202664</v>
      </c>
      <c r="L248" s="84">
        <v>76090103</v>
      </c>
      <c r="M248" s="84">
        <v>125385376</v>
      </c>
      <c r="N248" s="84">
        <v>20580901</v>
      </c>
    </row>
    <row r="249" spans="1:14" s="64" customFormat="1" ht="11.25">
      <c r="A249" s="95" t="s">
        <v>158</v>
      </c>
      <c r="B249" s="95"/>
      <c r="C249" s="95"/>
      <c r="D249" s="95"/>
      <c r="E249" s="95"/>
      <c r="F249" s="95"/>
      <c r="G249" s="86">
        <f>G242+G243+G244+G245+G246+G247+G248</f>
        <v>3260032289</v>
      </c>
      <c r="H249" s="86">
        <f aca="true" t="shared" si="89" ref="H249:N249">H242+H243+H244+H245+H246+H247+H248</f>
        <v>1063456640</v>
      </c>
      <c r="I249" s="86">
        <f t="shared" si="89"/>
        <v>807378704</v>
      </c>
      <c r="J249" s="86">
        <f t="shared" si="89"/>
        <v>136755382</v>
      </c>
      <c r="K249" s="86">
        <f t="shared" si="89"/>
        <v>600030155</v>
      </c>
      <c r="L249" s="86">
        <f t="shared" si="89"/>
        <v>527001072</v>
      </c>
      <c r="M249" s="86">
        <f t="shared" si="89"/>
        <v>242220427</v>
      </c>
      <c r="N249" s="86">
        <f t="shared" si="89"/>
        <v>81286157</v>
      </c>
    </row>
    <row r="250" spans="6:9" ht="11.25">
      <c r="F250" s="66"/>
      <c r="G250" s="77"/>
      <c r="H250" s="77"/>
      <c r="I250" s="77"/>
    </row>
    <row r="251" spans="10:11" ht="11.25">
      <c r="J251" s="56"/>
      <c r="K251" s="56"/>
    </row>
    <row r="258" spans="10:11" ht="11.25">
      <c r="J258" s="56"/>
      <c r="K258" s="56"/>
    </row>
  </sheetData>
  <sheetProtection/>
  <mergeCells count="255">
    <mergeCell ref="A1:N1"/>
    <mergeCell ref="A2:N2"/>
    <mergeCell ref="A4:N4"/>
    <mergeCell ref="A5:A7"/>
    <mergeCell ref="B5:B7"/>
    <mergeCell ref="C5:C7"/>
    <mergeCell ref="D5:D7"/>
    <mergeCell ref="A8:F8"/>
    <mergeCell ref="A10:F10"/>
    <mergeCell ref="A12:F12"/>
    <mergeCell ref="A13:F13"/>
    <mergeCell ref="A14:N14"/>
    <mergeCell ref="A15:A17"/>
    <mergeCell ref="B15:B17"/>
    <mergeCell ref="C15:C17"/>
    <mergeCell ref="D15:D17"/>
    <mergeCell ref="A18:F18"/>
    <mergeCell ref="A20:F20"/>
    <mergeCell ref="A21:A22"/>
    <mergeCell ref="B21:B22"/>
    <mergeCell ref="C21:C22"/>
    <mergeCell ref="D21:D22"/>
    <mergeCell ref="A23:F23"/>
    <mergeCell ref="A25:F25"/>
    <mergeCell ref="A26:A28"/>
    <mergeCell ref="B26:B28"/>
    <mergeCell ref="C26:C28"/>
    <mergeCell ref="D26:D28"/>
    <mergeCell ref="A29:F29"/>
    <mergeCell ref="A31:F31"/>
    <mergeCell ref="A33:F33"/>
    <mergeCell ref="A34:A36"/>
    <mergeCell ref="B34:B36"/>
    <mergeCell ref="C34:C36"/>
    <mergeCell ref="D34:D36"/>
    <mergeCell ref="A37:F37"/>
    <mergeCell ref="A38:A39"/>
    <mergeCell ref="B38:B39"/>
    <mergeCell ref="C38:C39"/>
    <mergeCell ref="D38:D39"/>
    <mergeCell ref="A40:F40"/>
    <mergeCell ref="A41:A42"/>
    <mergeCell ref="B41:B42"/>
    <mergeCell ref="C41:C42"/>
    <mergeCell ref="D41:D42"/>
    <mergeCell ref="A43:F43"/>
    <mergeCell ref="A45:F45"/>
    <mergeCell ref="A46:A48"/>
    <mergeCell ref="B46:B48"/>
    <mergeCell ref="C46:C48"/>
    <mergeCell ref="D46:D48"/>
    <mergeCell ref="A49:F49"/>
    <mergeCell ref="A51:F51"/>
    <mergeCell ref="A53:F53"/>
    <mergeCell ref="A55:F55"/>
    <mergeCell ref="A57:F57"/>
    <mergeCell ref="A59:F59"/>
    <mergeCell ref="A60:A62"/>
    <mergeCell ref="B60:B62"/>
    <mergeCell ref="C60:C62"/>
    <mergeCell ref="D60:D62"/>
    <mergeCell ref="A63:F63"/>
    <mergeCell ref="A65:F65"/>
    <mergeCell ref="A66:A68"/>
    <mergeCell ref="B66:B68"/>
    <mergeCell ref="C66:C68"/>
    <mergeCell ref="D66:D68"/>
    <mergeCell ref="A69:F69"/>
    <mergeCell ref="A70:A71"/>
    <mergeCell ref="B70:B71"/>
    <mergeCell ref="C70:C71"/>
    <mergeCell ref="D70:D71"/>
    <mergeCell ref="A72:F72"/>
    <mergeCell ref="A73:F73"/>
    <mergeCell ref="A74:N74"/>
    <mergeCell ref="A75:A78"/>
    <mergeCell ref="B75:B78"/>
    <mergeCell ref="C75:C78"/>
    <mergeCell ref="D75:D78"/>
    <mergeCell ref="A79:F79"/>
    <mergeCell ref="A81:F81"/>
    <mergeCell ref="A82:F82"/>
    <mergeCell ref="A83:N83"/>
    <mergeCell ref="A84:A86"/>
    <mergeCell ref="B84:B86"/>
    <mergeCell ref="C84:C86"/>
    <mergeCell ref="D84:D86"/>
    <mergeCell ref="A87:F87"/>
    <mergeCell ref="A88:A90"/>
    <mergeCell ref="B88:B90"/>
    <mergeCell ref="C88:C90"/>
    <mergeCell ref="D88:D90"/>
    <mergeCell ref="A91:F91"/>
    <mergeCell ref="A92:A94"/>
    <mergeCell ref="B92:B94"/>
    <mergeCell ref="C92:C94"/>
    <mergeCell ref="D92:D94"/>
    <mergeCell ref="A95:F95"/>
    <mergeCell ref="A96:F96"/>
    <mergeCell ref="A97:N97"/>
    <mergeCell ref="A98:A100"/>
    <mergeCell ref="B98:B100"/>
    <mergeCell ref="C98:C100"/>
    <mergeCell ref="D98:D100"/>
    <mergeCell ref="A101:F101"/>
    <mergeCell ref="A102:F102"/>
    <mergeCell ref="A103:N103"/>
    <mergeCell ref="A104:A107"/>
    <mergeCell ref="B104:B107"/>
    <mergeCell ref="C104:C107"/>
    <mergeCell ref="D104:D107"/>
    <mergeCell ref="A108:F108"/>
    <mergeCell ref="A110:F110"/>
    <mergeCell ref="A111:A112"/>
    <mergeCell ref="B111:B112"/>
    <mergeCell ref="C111:C112"/>
    <mergeCell ref="D111:D112"/>
    <mergeCell ref="A113:F113"/>
    <mergeCell ref="A114:A116"/>
    <mergeCell ref="B114:B116"/>
    <mergeCell ref="C114:C116"/>
    <mergeCell ref="D114:D116"/>
    <mergeCell ref="A117:F117"/>
    <mergeCell ref="A119:F119"/>
    <mergeCell ref="A121:F121"/>
    <mergeCell ref="A123:F123"/>
    <mergeCell ref="A125:F125"/>
    <mergeCell ref="A127:F127"/>
    <mergeCell ref="A128:A129"/>
    <mergeCell ref="B128:B129"/>
    <mergeCell ref="C128:C129"/>
    <mergeCell ref="D128:D129"/>
    <mergeCell ref="A130:F130"/>
    <mergeCell ref="A132:F132"/>
    <mergeCell ref="A133:A135"/>
    <mergeCell ref="B133:B135"/>
    <mergeCell ref="C133:C135"/>
    <mergeCell ref="D133:D135"/>
    <mergeCell ref="A136:F136"/>
    <mergeCell ref="A137:A139"/>
    <mergeCell ref="B137:B139"/>
    <mergeCell ref="C137:C139"/>
    <mergeCell ref="D137:D139"/>
    <mergeCell ref="A140:F140"/>
    <mergeCell ref="A142:F142"/>
    <mergeCell ref="A144:F144"/>
    <mergeCell ref="A145:A146"/>
    <mergeCell ref="B145:B146"/>
    <mergeCell ref="C145:C146"/>
    <mergeCell ref="D145:D146"/>
    <mergeCell ref="A147:F147"/>
    <mergeCell ref="A148:A149"/>
    <mergeCell ref="B148:B149"/>
    <mergeCell ref="C148:C149"/>
    <mergeCell ref="D148:D149"/>
    <mergeCell ref="A150:F150"/>
    <mergeCell ref="A151:A154"/>
    <mergeCell ref="B151:B154"/>
    <mergeCell ref="C151:C154"/>
    <mergeCell ref="D151:D154"/>
    <mergeCell ref="A155:F155"/>
    <mergeCell ref="A156:A157"/>
    <mergeCell ref="B156:B157"/>
    <mergeCell ref="C156:C157"/>
    <mergeCell ref="D156:D157"/>
    <mergeCell ref="A158:F158"/>
    <mergeCell ref="A159:F159"/>
    <mergeCell ref="A160:N160"/>
    <mergeCell ref="A162:F162"/>
    <mergeCell ref="A163:A166"/>
    <mergeCell ref="B163:B166"/>
    <mergeCell ref="C163:C166"/>
    <mergeCell ref="D163:D166"/>
    <mergeCell ref="A167:F167"/>
    <mergeCell ref="A168:A171"/>
    <mergeCell ref="B168:B171"/>
    <mergeCell ref="C168:C171"/>
    <mergeCell ref="D168:D171"/>
    <mergeCell ref="A172:F172"/>
    <mergeCell ref="A173:A177"/>
    <mergeCell ref="B173:B177"/>
    <mergeCell ref="C173:C177"/>
    <mergeCell ref="D173:D177"/>
    <mergeCell ref="A178:F178"/>
    <mergeCell ref="A179:A180"/>
    <mergeCell ref="B179:B180"/>
    <mergeCell ref="C179:C180"/>
    <mergeCell ref="D179:D180"/>
    <mergeCell ref="A181:F181"/>
    <mergeCell ref="A183:F183"/>
    <mergeCell ref="A184:A185"/>
    <mergeCell ref="B184:B185"/>
    <mergeCell ref="C184:C185"/>
    <mergeCell ref="D184:D185"/>
    <mergeCell ref="A186:F186"/>
    <mergeCell ref="A187:A193"/>
    <mergeCell ref="B187:B193"/>
    <mergeCell ref="C187:C193"/>
    <mergeCell ref="D187:D193"/>
    <mergeCell ref="A194:F194"/>
    <mergeCell ref="A195:F195"/>
    <mergeCell ref="A196:N196"/>
    <mergeCell ref="A197:A199"/>
    <mergeCell ref="B197:B199"/>
    <mergeCell ref="C197:C199"/>
    <mergeCell ref="D197:D199"/>
    <mergeCell ref="A200:F200"/>
    <mergeCell ref="A201:F201"/>
    <mergeCell ref="A202:N202"/>
    <mergeCell ref="A204:F204"/>
    <mergeCell ref="A205:F205"/>
    <mergeCell ref="A206:N206"/>
    <mergeCell ref="A207:A208"/>
    <mergeCell ref="B207:B208"/>
    <mergeCell ref="C207:C208"/>
    <mergeCell ref="D207:D208"/>
    <mergeCell ref="A209:F209"/>
    <mergeCell ref="A210:A212"/>
    <mergeCell ref="B210:B212"/>
    <mergeCell ref="C210:C212"/>
    <mergeCell ref="D210:D212"/>
    <mergeCell ref="A213:F213"/>
    <mergeCell ref="A214:A215"/>
    <mergeCell ref="B214:B215"/>
    <mergeCell ref="C214:C215"/>
    <mergeCell ref="D214:D215"/>
    <mergeCell ref="A216:F216"/>
    <mergeCell ref="A218:F218"/>
    <mergeCell ref="A220:F220"/>
    <mergeCell ref="A222:F222"/>
    <mergeCell ref="A224:F224"/>
    <mergeCell ref="A226:F226"/>
    <mergeCell ref="A228:F228"/>
    <mergeCell ref="A229:A231"/>
    <mergeCell ref="B229:B231"/>
    <mergeCell ref="C229:C231"/>
    <mergeCell ref="D229:D231"/>
    <mergeCell ref="A232:F232"/>
    <mergeCell ref="A233:A235"/>
    <mergeCell ref="B233:B235"/>
    <mergeCell ref="C233:C235"/>
    <mergeCell ref="D233:D235"/>
    <mergeCell ref="A236:F236"/>
    <mergeCell ref="A237:F237"/>
    <mergeCell ref="A238:F238"/>
    <mergeCell ref="A240:F240"/>
    <mergeCell ref="A241:F241"/>
    <mergeCell ref="A242:F242"/>
    <mergeCell ref="A249:F249"/>
    <mergeCell ref="A243:F243"/>
    <mergeCell ref="A244:F244"/>
    <mergeCell ref="A245:F245"/>
    <mergeCell ref="A246:F246"/>
    <mergeCell ref="A247:F247"/>
    <mergeCell ref="A248:F248"/>
  </mergeCells>
  <printOptions horizontalCentered="1"/>
  <pageMargins left="0.2362204724409449" right="0.2362204724409449" top="0.3937007874015748" bottom="0.59" header="0.2362204724409449" footer="0.1968503937007874"/>
  <pageSetup horizontalDpi="600" verticalDpi="600" orientation="landscape" paperSize="9" r:id="rId1"/>
  <headerFoot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0"/>
  <sheetViews>
    <sheetView tabSelected="1" zoomScale="120" zoomScaleNormal="120" zoomScalePageLayoutView="0" workbookViewId="0" topLeftCell="C1">
      <pane ySplit="1" topLeftCell="A2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4.421875" style="21" bestFit="1" customWidth="1"/>
    <col min="2" max="2" width="23.421875" style="22" customWidth="1"/>
    <col min="3" max="3" width="4.140625" style="23" bestFit="1" customWidth="1"/>
    <col min="4" max="4" width="18.57421875" style="22" customWidth="1"/>
    <col min="5" max="5" width="9.140625" style="6" customWidth="1"/>
    <col min="6" max="6" width="8.00390625" style="6" bestFit="1" customWidth="1"/>
    <col min="7" max="7" width="9.57421875" style="27" customWidth="1"/>
    <col min="8" max="8" width="9.00390625" style="27" customWidth="1"/>
    <col min="9" max="9" width="8.421875" style="27" customWidth="1"/>
    <col min="10" max="10" width="9.00390625" style="26" customWidth="1"/>
    <col min="11" max="11" width="8.57421875" style="26" customWidth="1"/>
    <col min="12" max="13" width="8.57421875" style="27" customWidth="1"/>
    <col min="14" max="14" width="8.140625" style="27" customWidth="1"/>
    <col min="15" max="16384" width="9.140625" style="6" customWidth="1"/>
  </cols>
  <sheetData>
    <row r="1" spans="1:14" ht="54.75" customHeight="1">
      <c r="A1" s="1" t="s">
        <v>0</v>
      </c>
      <c r="B1" s="1" t="s">
        <v>1</v>
      </c>
      <c r="C1" s="2" t="s">
        <v>184</v>
      </c>
      <c r="D1" s="1" t="s">
        <v>2</v>
      </c>
      <c r="E1" s="1" t="s">
        <v>3</v>
      </c>
      <c r="F1" s="1" t="s">
        <v>4</v>
      </c>
      <c r="G1" s="28" t="s">
        <v>187</v>
      </c>
      <c r="H1" s="3" t="s">
        <v>161</v>
      </c>
      <c r="I1" s="3" t="s">
        <v>162</v>
      </c>
      <c r="J1" s="4" t="s">
        <v>159</v>
      </c>
      <c r="K1" s="4" t="s">
        <v>160</v>
      </c>
      <c r="L1" s="5" t="s">
        <v>164</v>
      </c>
      <c r="M1" s="5" t="s">
        <v>165</v>
      </c>
      <c r="N1" s="5" t="s">
        <v>166</v>
      </c>
    </row>
    <row r="2" spans="1:14" ht="11.25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7">
      <c r="A3" s="7">
        <v>235</v>
      </c>
      <c r="B3" s="8" t="s">
        <v>47</v>
      </c>
      <c r="C3" s="9" t="s">
        <v>182</v>
      </c>
      <c r="D3" s="8" t="s">
        <v>48</v>
      </c>
      <c r="E3" s="10" t="s">
        <v>15</v>
      </c>
      <c r="F3" s="10" t="s">
        <v>14</v>
      </c>
      <c r="G3" s="11">
        <v>2541000</v>
      </c>
      <c r="H3" s="11">
        <v>327488</v>
      </c>
      <c r="I3" s="11">
        <v>489000</v>
      </c>
      <c r="J3" s="12">
        <v>44325</v>
      </c>
      <c r="K3" s="12">
        <v>444675</v>
      </c>
      <c r="L3" s="13">
        <v>490000</v>
      </c>
      <c r="M3" s="13">
        <v>1832360</v>
      </c>
      <c r="N3" s="13">
        <v>0</v>
      </c>
    </row>
    <row r="4" spans="1:14" s="17" customFormat="1" ht="9">
      <c r="A4" s="92" t="s">
        <v>192</v>
      </c>
      <c r="B4" s="92"/>
      <c r="C4" s="92"/>
      <c r="D4" s="92"/>
      <c r="E4" s="92"/>
      <c r="F4" s="92"/>
      <c r="G4" s="14">
        <f aca="true" t="shared" si="0" ref="G4:N4">SUM(G3:G3)</f>
        <v>2541000</v>
      </c>
      <c r="H4" s="14">
        <f t="shared" si="0"/>
        <v>327488</v>
      </c>
      <c r="I4" s="14">
        <f t="shared" si="0"/>
        <v>489000</v>
      </c>
      <c r="J4" s="15">
        <f t="shared" si="0"/>
        <v>44325</v>
      </c>
      <c r="K4" s="15">
        <f t="shared" si="0"/>
        <v>444675</v>
      </c>
      <c r="L4" s="16">
        <f t="shared" si="0"/>
        <v>490000</v>
      </c>
      <c r="M4" s="16">
        <f t="shared" si="0"/>
        <v>1832360</v>
      </c>
      <c r="N4" s="16">
        <f t="shared" si="0"/>
        <v>0</v>
      </c>
    </row>
    <row r="5" spans="1:14" ht="11.25" customHeight="1">
      <c r="A5" s="93" t="s">
        <v>50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9.5">
      <c r="A6" s="7">
        <v>1042</v>
      </c>
      <c r="B6" s="8" t="s">
        <v>51</v>
      </c>
      <c r="C6" s="9" t="s">
        <v>182</v>
      </c>
      <c r="D6" s="8" t="s">
        <v>52</v>
      </c>
      <c r="E6" s="10" t="s">
        <v>15</v>
      </c>
      <c r="F6" s="10" t="s">
        <v>14</v>
      </c>
      <c r="G6" s="11">
        <v>2440529</v>
      </c>
      <c r="H6" s="11">
        <v>1544619</v>
      </c>
      <c r="I6" s="11">
        <v>766841</v>
      </c>
      <c r="J6" s="12">
        <v>328749</v>
      </c>
      <c r="K6" s="12">
        <v>438092</v>
      </c>
      <c r="L6" s="13">
        <v>312689</v>
      </c>
      <c r="M6" s="13">
        <v>0</v>
      </c>
      <c r="N6" s="13">
        <v>0</v>
      </c>
    </row>
    <row r="7" spans="1:14" ht="19.5">
      <c r="A7" s="7">
        <v>277</v>
      </c>
      <c r="B7" s="8" t="s">
        <v>57</v>
      </c>
      <c r="C7" s="9" t="s">
        <v>182</v>
      </c>
      <c r="D7" s="8" t="s">
        <v>52</v>
      </c>
      <c r="E7" s="10" t="s">
        <v>15</v>
      </c>
      <c r="F7" s="10" t="s">
        <v>14</v>
      </c>
      <c r="G7" s="11">
        <v>3828000</v>
      </c>
      <c r="H7" s="11">
        <v>0</v>
      </c>
      <c r="I7" s="11">
        <v>0</v>
      </c>
      <c r="J7" s="12">
        <v>0</v>
      </c>
      <c r="K7" s="12">
        <v>0</v>
      </c>
      <c r="L7" s="13">
        <v>957000</v>
      </c>
      <c r="M7" s="13">
        <v>1723000</v>
      </c>
      <c r="N7" s="13">
        <v>1148000</v>
      </c>
    </row>
    <row r="8" spans="1:14" s="17" customFormat="1" ht="9">
      <c r="A8" s="92" t="s">
        <v>192</v>
      </c>
      <c r="B8" s="92"/>
      <c r="C8" s="92"/>
      <c r="D8" s="92"/>
      <c r="E8" s="92"/>
      <c r="F8" s="92"/>
      <c r="G8" s="14">
        <f aca="true" t="shared" si="1" ref="G8:N8">SUM(G6:G7)</f>
        <v>6268529</v>
      </c>
      <c r="H8" s="14">
        <f t="shared" si="1"/>
        <v>1544619</v>
      </c>
      <c r="I8" s="14">
        <f t="shared" si="1"/>
        <v>766841</v>
      </c>
      <c r="J8" s="15">
        <f t="shared" si="1"/>
        <v>328749</v>
      </c>
      <c r="K8" s="15">
        <f t="shared" si="1"/>
        <v>438092</v>
      </c>
      <c r="L8" s="16">
        <f t="shared" si="1"/>
        <v>1269689</v>
      </c>
      <c r="M8" s="16">
        <f t="shared" si="1"/>
        <v>1723000</v>
      </c>
      <c r="N8" s="16">
        <f t="shared" si="1"/>
        <v>1148000</v>
      </c>
    </row>
    <row r="9" spans="1:14" ht="11.25" customHeight="1">
      <c r="A9" s="93" t="s">
        <v>64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ht="27">
      <c r="A10" s="7">
        <v>1280</v>
      </c>
      <c r="B10" s="8" t="s">
        <v>66</v>
      </c>
      <c r="C10" s="9" t="s">
        <v>182</v>
      </c>
      <c r="D10" s="8" t="s">
        <v>67</v>
      </c>
      <c r="E10" s="10" t="s">
        <v>15</v>
      </c>
      <c r="F10" s="10" t="s">
        <v>14</v>
      </c>
      <c r="G10" s="11">
        <v>905000</v>
      </c>
      <c r="H10" s="11">
        <v>25465</v>
      </c>
      <c r="I10" s="11">
        <v>217000</v>
      </c>
      <c r="J10" s="12">
        <v>25465</v>
      </c>
      <c r="K10" s="12">
        <v>191535</v>
      </c>
      <c r="L10" s="13">
        <v>469113</v>
      </c>
      <c r="M10" s="13">
        <v>165151</v>
      </c>
      <c r="N10" s="13">
        <v>0</v>
      </c>
    </row>
    <row r="11" spans="1:14" ht="19.5">
      <c r="A11" s="7"/>
      <c r="B11" s="8" t="s">
        <v>194</v>
      </c>
      <c r="C11" s="9" t="s">
        <v>182</v>
      </c>
      <c r="D11" s="8" t="s">
        <v>97</v>
      </c>
      <c r="E11" s="10" t="s">
        <v>15</v>
      </c>
      <c r="F11" s="10" t="s">
        <v>14</v>
      </c>
      <c r="G11" s="11">
        <v>4241250</v>
      </c>
      <c r="H11" s="11">
        <v>0</v>
      </c>
      <c r="I11" s="11">
        <v>0</v>
      </c>
      <c r="J11" s="12">
        <v>0</v>
      </c>
      <c r="K11" s="12">
        <v>0</v>
      </c>
      <c r="L11" s="13">
        <v>1062312</v>
      </c>
      <c r="M11" s="13">
        <v>1053312</v>
      </c>
      <c r="N11" s="13">
        <v>1053312</v>
      </c>
    </row>
    <row r="12" spans="1:14" s="17" customFormat="1" ht="9">
      <c r="A12" s="92" t="s">
        <v>192</v>
      </c>
      <c r="B12" s="92"/>
      <c r="C12" s="92"/>
      <c r="D12" s="92"/>
      <c r="E12" s="92"/>
      <c r="F12" s="92"/>
      <c r="G12" s="14">
        <f aca="true" t="shared" si="2" ref="G12:N12">SUM(G10:G11)</f>
        <v>5146250</v>
      </c>
      <c r="H12" s="14">
        <f t="shared" si="2"/>
        <v>25465</v>
      </c>
      <c r="I12" s="14">
        <f t="shared" si="2"/>
        <v>217000</v>
      </c>
      <c r="J12" s="15">
        <f t="shared" si="2"/>
        <v>25465</v>
      </c>
      <c r="K12" s="15">
        <f t="shared" si="2"/>
        <v>191535</v>
      </c>
      <c r="L12" s="16">
        <f t="shared" si="2"/>
        <v>1531425</v>
      </c>
      <c r="M12" s="16">
        <f t="shared" si="2"/>
        <v>1218463</v>
      </c>
      <c r="N12" s="16">
        <f t="shared" si="2"/>
        <v>1053312</v>
      </c>
    </row>
    <row r="13" spans="1:14" s="17" customFormat="1" ht="11.25" customHeight="1">
      <c r="A13" s="93" t="s">
        <v>120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19.5">
      <c r="A14" s="7">
        <v>1258</v>
      </c>
      <c r="B14" s="8" t="s">
        <v>121</v>
      </c>
      <c r="C14" s="9" t="s">
        <v>182</v>
      </c>
      <c r="D14" s="8" t="s">
        <v>122</v>
      </c>
      <c r="E14" s="10" t="s">
        <v>15</v>
      </c>
      <c r="F14" s="10" t="s">
        <v>14</v>
      </c>
      <c r="G14" s="11">
        <v>840000</v>
      </c>
      <c r="H14" s="11">
        <v>426489</v>
      </c>
      <c r="I14" s="11">
        <f>J14+K14</f>
        <v>257408</v>
      </c>
      <c r="J14" s="12">
        <v>135408</v>
      </c>
      <c r="K14" s="12">
        <v>122000</v>
      </c>
      <c r="L14" s="13">
        <v>200000</v>
      </c>
      <c r="M14" s="13">
        <v>22789</v>
      </c>
      <c r="N14" s="13">
        <v>0</v>
      </c>
    </row>
    <row r="15" spans="1:14" s="17" customFormat="1" ht="9">
      <c r="A15" s="92" t="s">
        <v>192</v>
      </c>
      <c r="B15" s="92"/>
      <c r="C15" s="92"/>
      <c r="D15" s="92"/>
      <c r="E15" s="92"/>
      <c r="F15" s="92"/>
      <c r="G15" s="14">
        <f aca="true" t="shared" si="3" ref="G15:N15">SUM(G14)</f>
        <v>840000</v>
      </c>
      <c r="H15" s="14">
        <f t="shared" si="3"/>
        <v>426489</v>
      </c>
      <c r="I15" s="14">
        <f t="shared" si="3"/>
        <v>257408</v>
      </c>
      <c r="J15" s="15">
        <f t="shared" si="3"/>
        <v>135408</v>
      </c>
      <c r="K15" s="15">
        <f t="shared" si="3"/>
        <v>122000</v>
      </c>
      <c r="L15" s="16">
        <f t="shared" si="3"/>
        <v>200000</v>
      </c>
      <c r="M15" s="16">
        <f t="shared" si="3"/>
        <v>22789</v>
      </c>
      <c r="N15" s="16">
        <f t="shared" si="3"/>
        <v>0</v>
      </c>
    </row>
    <row r="16" spans="1:14" ht="11.25" customHeight="1">
      <c r="A16" s="93" t="s">
        <v>126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ht="19.5">
      <c r="A17" s="7">
        <v>1378</v>
      </c>
      <c r="B17" s="8" t="s">
        <v>130</v>
      </c>
      <c r="C17" s="9" t="s">
        <v>182</v>
      </c>
      <c r="D17" s="8" t="s">
        <v>131</v>
      </c>
      <c r="E17" s="10" t="s">
        <v>15</v>
      </c>
      <c r="F17" s="10" t="s">
        <v>14</v>
      </c>
      <c r="G17" s="11">
        <v>1938000</v>
      </c>
      <c r="H17" s="11">
        <v>0</v>
      </c>
      <c r="I17" s="11">
        <v>1023600</v>
      </c>
      <c r="J17" s="12">
        <v>0</v>
      </c>
      <c r="K17" s="12">
        <v>1023600</v>
      </c>
      <c r="L17" s="13">
        <v>767100</v>
      </c>
      <c r="M17" s="13">
        <v>147300</v>
      </c>
      <c r="N17" s="13">
        <v>0</v>
      </c>
    </row>
    <row r="18" spans="1:14" s="17" customFormat="1" ht="9">
      <c r="A18" s="92" t="s">
        <v>192</v>
      </c>
      <c r="B18" s="92"/>
      <c r="C18" s="92"/>
      <c r="D18" s="92"/>
      <c r="E18" s="92"/>
      <c r="F18" s="92"/>
      <c r="G18" s="14">
        <f aca="true" t="shared" si="4" ref="G18:N18">SUM(G17)</f>
        <v>1938000</v>
      </c>
      <c r="H18" s="14">
        <f t="shared" si="4"/>
        <v>0</v>
      </c>
      <c r="I18" s="14">
        <f t="shared" si="4"/>
        <v>1023600</v>
      </c>
      <c r="J18" s="15">
        <f t="shared" si="4"/>
        <v>0</v>
      </c>
      <c r="K18" s="15">
        <f t="shared" si="4"/>
        <v>1023600</v>
      </c>
      <c r="L18" s="16">
        <f t="shared" si="4"/>
        <v>767100</v>
      </c>
      <c r="M18" s="16">
        <f t="shared" si="4"/>
        <v>147300</v>
      </c>
      <c r="N18" s="16">
        <f t="shared" si="4"/>
        <v>0</v>
      </c>
    </row>
    <row r="19" spans="1:14" s="20" customFormat="1" ht="9">
      <c r="A19" s="94" t="s">
        <v>192</v>
      </c>
      <c r="B19" s="94"/>
      <c r="C19" s="94"/>
      <c r="D19" s="94"/>
      <c r="E19" s="94"/>
      <c r="F19" s="94"/>
      <c r="G19" s="18">
        <f>G4+G8+G12+G15+G18</f>
        <v>16733779</v>
      </c>
      <c r="H19" s="18">
        <f aca="true" t="shared" si="5" ref="H19:N19">H4+H8+H12+H15+H18</f>
        <v>2324061</v>
      </c>
      <c r="I19" s="18">
        <f t="shared" si="5"/>
        <v>2753849</v>
      </c>
      <c r="J19" s="19">
        <f t="shared" si="5"/>
        <v>533947</v>
      </c>
      <c r="K19" s="19">
        <f t="shared" si="5"/>
        <v>2219902</v>
      </c>
      <c r="L19" s="18">
        <f t="shared" si="5"/>
        <v>4258214</v>
      </c>
      <c r="M19" s="18">
        <f t="shared" si="5"/>
        <v>4943912</v>
      </c>
      <c r="N19" s="18">
        <f t="shared" si="5"/>
        <v>2201312</v>
      </c>
    </row>
    <row r="20" spans="6:9" ht="9">
      <c r="F20" s="24"/>
      <c r="G20" s="25"/>
      <c r="H20" s="25"/>
      <c r="I20" s="25"/>
    </row>
  </sheetData>
  <sheetProtection/>
  <mergeCells count="11">
    <mergeCell ref="A16:N16"/>
    <mergeCell ref="A15:F15"/>
    <mergeCell ref="A13:N13"/>
    <mergeCell ref="A18:F18"/>
    <mergeCell ref="A12:F12"/>
    <mergeCell ref="A19:F19"/>
    <mergeCell ref="A2:N2"/>
    <mergeCell ref="A5:N5"/>
    <mergeCell ref="A4:F4"/>
    <mergeCell ref="A9:N9"/>
    <mergeCell ref="A8:F8"/>
  </mergeCells>
  <printOptions horizontalCentered="1"/>
  <pageMargins left="0.2362204724409449" right="0.2362204724409449" top="1.2598425196850394" bottom="0.5118110236220472" header="0.7874015748031497" footer="0.1968503937007874"/>
  <pageSetup horizontalDpi="600" verticalDpi="600" orientation="landscape" paperSize="9" r:id="rId1"/>
  <headerFooter>
    <oddHeader>&amp;CPREGLED KAPITALNIH PROJEKATA
- Finansiranih iz ino i domaćih izvora za koje je potrebno osigurati sufinansiranje iz Budžeta FBiH za period 2013-2015. godina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Wild West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fjukic</dc:creator>
  <cp:keywords/>
  <dc:description/>
  <cp:lastModifiedBy>fjukic</cp:lastModifiedBy>
  <cp:lastPrinted>2012-09-17T07:53:43Z</cp:lastPrinted>
  <dcterms:created xsi:type="dcterms:W3CDTF">2011-09-26T10:16:27Z</dcterms:created>
  <dcterms:modified xsi:type="dcterms:W3CDTF">2012-10-17T07:23:35Z</dcterms:modified>
  <cp:category/>
  <cp:version/>
  <cp:contentType/>
  <cp:contentStatus/>
</cp:coreProperties>
</file>